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ardexgroup-my.sharepoint.com/personal/andrew_clayton_ardexnz_com/Documents/Others/Cricket/"/>
    </mc:Choice>
  </mc:AlternateContent>
  <xr:revisionPtr revIDLastSave="306" documentId="8_{E29BFFFB-8166-4AEF-A6A0-6CEB28D6FD5D}" xr6:coauthVersionLast="47" xr6:coauthVersionMax="47" xr10:uidLastSave="{5DAD0093-695D-4BF1-A8C4-17F38F3D4A88}"/>
  <bookViews>
    <workbookView xWindow="-28920" yWindow="-120" windowWidth="29040" windowHeight="15720" xr2:uid="{00000000-000D-0000-FFFF-FFFF00000000}"/>
  </bookViews>
  <sheets>
    <sheet name="Team" sheetId="4" r:id="rId1"/>
    <sheet name="1" sheetId="5" r:id="rId2"/>
    <sheet name="2" sheetId="85" r:id="rId3"/>
    <sheet name="3" sheetId="86" r:id="rId4"/>
    <sheet name="4" sheetId="87" r:id="rId5"/>
    <sheet name="5" sheetId="88" r:id="rId6"/>
    <sheet name="6" sheetId="89" r:id="rId7"/>
    <sheet name="7" sheetId="90" r:id="rId8"/>
    <sheet name="8" sheetId="91" r:id="rId9"/>
    <sheet name="9" sheetId="92" r:id="rId10"/>
    <sheet name="10" sheetId="93" r:id="rId11"/>
    <sheet name="11" sheetId="124" r:id="rId12"/>
    <sheet name="12" sheetId="95" r:id="rId13"/>
    <sheet name="13" sheetId="96" r:id="rId14"/>
    <sheet name="14" sheetId="97" r:id="rId15"/>
    <sheet name="15" sheetId="98" r:id="rId16"/>
    <sheet name="16" sheetId="99" r:id="rId17"/>
    <sheet name="17" sheetId="100" r:id="rId18"/>
    <sheet name="18" sheetId="101" r:id="rId19"/>
    <sheet name="19" sheetId="102" r:id="rId20"/>
    <sheet name="20" sheetId="103" r:id="rId21"/>
    <sheet name="21" sheetId="104" r:id="rId22"/>
    <sheet name="22" sheetId="105" r:id="rId23"/>
    <sheet name="23" sheetId="106" r:id="rId24"/>
    <sheet name="24" sheetId="107" r:id="rId25"/>
    <sheet name="25" sheetId="108" r:id="rId26"/>
    <sheet name="26" sheetId="109" r:id="rId27"/>
    <sheet name="27" sheetId="110" r:id="rId28"/>
    <sheet name="28" sheetId="111" r:id="rId29"/>
    <sheet name="29" sheetId="112" r:id="rId30"/>
    <sheet name="30" sheetId="113" r:id="rId31"/>
    <sheet name="31" sheetId="114" r:id="rId32"/>
    <sheet name="32" sheetId="115" r:id="rId33"/>
    <sheet name="33" sheetId="116" r:id="rId34"/>
    <sheet name="34" sheetId="117" r:id="rId35"/>
    <sheet name="35" sheetId="118" r:id="rId36"/>
    <sheet name="36" sheetId="119" r:id="rId37"/>
    <sheet name="37" sheetId="120" r:id="rId38"/>
    <sheet name="38" sheetId="121" r:id="rId39"/>
    <sheet name="39" sheetId="122" r:id="rId40"/>
    <sheet name="40" sheetId="123" r:id="rId41"/>
  </sheets>
  <definedNames>
    <definedName name="_xlnm.Print_Area" localSheetId="1">'1'!$A$1:$AH$24</definedName>
    <definedName name="_xlnm.Print_Area" localSheetId="10">'10'!$A$1:$AH$24</definedName>
    <definedName name="_xlnm.Print_Area" localSheetId="11">'11'!$A$1:$AH$24</definedName>
    <definedName name="_xlnm.Print_Area" localSheetId="12">'12'!$A$1:$AH$24</definedName>
    <definedName name="_xlnm.Print_Area" localSheetId="13">'13'!$A$1:$AH$24</definedName>
    <definedName name="_xlnm.Print_Area" localSheetId="14">'14'!$A$1:$AH$24</definedName>
    <definedName name="_xlnm.Print_Area" localSheetId="15">'15'!$A$1:$AH$24</definedName>
    <definedName name="_xlnm.Print_Area" localSheetId="16">'16'!$A$1:$AH$24</definedName>
    <definedName name="_xlnm.Print_Area" localSheetId="17">'17'!$A$1:$AH$24</definedName>
    <definedName name="_xlnm.Print_Area" localSheetId="18">'18'!$A$1:$AH$24</definedName>
    <definedName name="_xlnm.Print_Area" localSheetId="19">'19'!$A$1:$AH$24</definedName>
    <definedName name="_xlnm.Print_Area" localSheetId="2">'2'!$A$1:$AH$24</definedName>
    <definedName name="_xlnm.Print_Area" localSheetId="20">'20'!$A$1:$AH$24</definedName>
    <definedName name="_xlnm.Print_Area" localSheetId="21">'21'!$A$1:$AH$24</definedName>
    <definedName name="_xlnm.Print_Area" localSheetId="22">'22'!$A$1:$AH$24</definedName>
    <definedName name="_xlnm.Print_Area" localSheetId="23">'23'!$A$1:$AH$24</definedName>
    <definedName name="_xlnm.Print_Area" localSheetId="24">'24'!$A$1:$AH$24</definedName>
    <definedName name="_xlnm.Print_Area" localSheetId="25">'25'!$A$1:$AH$24</definedName>
    <definedName name="_xlnm.Print_Area" localSheetId="26">'26'!$A$1:$AH$24</definedName>
    <definedName name="_xlnm.Print_Area" localSheetId="27">'27'!$A$1:$AH$24</definedName>
    <definedName name="_xlnm.Print_Area" localSheetId="28">'28'!$A$1:$AH$24</definedName>
    <definedName name="_xlnm.Print_Area" localSheetId="29">'29'!$A$1:$AH$24</definedName>
    <definedName name="_xlnm.Print_Area" localSheetId="3">'3'!$A$1:$AH$24</definedName>
    <definedName name="_xlnm.Print_Area" localSheetId="30">'30'!$A$1:$AH$24</definedName>
    <definedName name="_xlnm.Print_Area" localSheetId="31">'31'!$A$1:$AH$24</definedName>
    <definedName name="_xlnm.Print_Area" localSheetId="32">'32'!$A$1:$AH$24</definedName>
    <definedName name="_xlnm.Print_Area" localSheetId="33">'33'!$A$1:$AH$24</definedName>
    <definedName name="_xlnm.Print_Area" localSheetId="34">'34'!$A$1:$AH$24</definedName>
    <definedName name="_xlnm.Print_Area" localSheetId="35">'35'!$A$1:$AH$24</definedName>
    <definedName name="_xlnm.Print_Area" localSheetId="36">'36'!$A$1:$AH$24</definedName>
    <definedName name="_xlnm.Print_Area" localSheetId="37">'37'!$A$1:$AH$24</definedName>
    <definedName name="_xlnm.Print_Area" localSheetId="38">'38'!$A$1:$AH$24</definedName>
    <definedName name="_xlnm.Print_Area" localSheetId="39">'39'!$A$1:$AH$24</definedName>
    <definedName name="_xlnm.Print_Area" localSheetId="4">'4'!$A$1:$AH$24</definedName>
    <definedName name="_xlnm.Print_Area" localSheetId="40">'40'!$A$1:$AH$24</definedName>
    <definedName name="_xlnm.Print_Area" localSheetId="5">'5'!$A$1:$AH$24</definedName>
    <definedName name="_xlnm.Print_Area" localSheetId="6">'6'!$A$1:$AH$24</definedName>
    <definedName name="_xlnm.Print_Area" localSheetId="7">'7'!$A$1:$AH$24</definedName>
    <definedName name="_xlnm.Print_Area" localSheetId="8">'8'!$A$1:$AH$24</definedName>
    <definedName name="_xlnm.Print_Area" localSheetId="9">'9'!$A$1:$AH$24</definedName>
    <definedName name="_xlnm.Print_Area" localSheetId="0">Team!$A$1:$AF$58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5" i="124" l="1"/>
  <c r="W5" i="124"/>
  <c r="X5" i="124"/>
  <c r="Z5" i="124" s="1"/>
  <c r="Y5" i="124"/>
  <c r="V6" i="124"/>
  <c r="V52" i="124"/>
  <c r="V51" i="124"/>
  <c r="V50" i="124"/>
  <c r="V49" i="124"/>
  <c r="V48" i="124"/>
  <c r="V47" i="124"/>
  <c r="V46" i="124"/>
  <c r="V45" i="124"/>
  <c r="V44" i="124"/>
  <c r="V43" i="124"/>
  <c r="V42" i="124"/>
  <c r="V41" i="124"/>
  <c r="V40" i="124"/>
  <c r="V39" i="124"/>
  <c r="V38" i="124"/>
  <c r="V37" i="124"/>
  <c r="V36" i="124"/>
  <c r="V35" i="124"/>
  <c r="AB34" i="124"/>
  <c r="AA34" i="124"/>
  <c r="V34" i="124"/>
  <c r="AB33" i="124"/>
  <c r="AA33" i="124"/>
  <c r="V33" i="124"/>
  <c r="V32" i="124"/>
  <c r="V31" i="124"/>
  <c r="V30" i="124"/>
  <c r="AA29" i="124"/>
  <c r="V29" i="124"/>
  <c r="V28" i="124"/>
  <c r="V27" i="124"/>
  <c r="V26" i="124"/>
  <c r="Z25" i="124"/>
  <c r="V25" i="124"/>
  <c r="Z24" i="124"/>
  <c r="V24" i="124"/>
  <c r="Z23" i="124"/>
  <c r="V23" i="124"/>
  <c r="Z22" i="124"/>
  <c r="V22" i="124"/>
  <c r="Z21" i="124"/>
  <c r="V21" i="124"/>
  <c r="Z20" i="124"/>
  <c r="V20" i="124"/>
  <c r="Z19" i="124"/>
  <c r="V19" i="124"/>
  <c r="Z18" i="124"/>
  <c r="V18" i="124"/>
  <c r="Z17" i="124"/>
  <c r="V17" i="124"/>
  <c r="Z16" i="124"/>
  <c r="V16" i="124"/>
  <c r="V15" i="124"/>
  <c r="AL14" i="124"/>
  <c r="AM14" i="124" s="1"/>
  <c r="V14" i="124"/>
  <c r="AL13" i="124"/>
  <c r="AM13" i="124" s="1"/>
  <c r="Y13" i="124"/>
  <c r="X13" i="124"/>
  <c r="W13" i="124"/>
  <c r="V13" i="124"/>
  <c r="AL12" i="124"/>
  <c r="AM12" i="124" s="1"/>
  <c r="V12" i="124"/>
  <c r="AL11" i="124"/>
  <c r="AM11" i="124" s="1"/>
  <c r="V11" i="124"/>
  <c r="AL10" i="124"/>
  <c r="AM10" i="124" s="1"/>
  <c r="V10" i="124"/>
  <c r="AL9" i="124"/>
  <c r="AM9" i="124" s="1"/>
  <c r="AH9" i="124"/>
  <c r="AG9" i="124"/>
  <c r="W9" i="124" a="1"/>
  <c r="W9" i="124" s="1"/>
  <c r="V9" i="124"/>
  <c r="AL8" i="124"/>
  <c r="AM8" i="124" s="1"/>
  <c r="V8" i="124"/>
  <c r="AL7" i="124"/>
  <c r="AM7" i="124" s="1"/>
  <c r="V7" i="124"/>
  <c r="AL6" i="124"/>
  <c r="AM6" i="124" s="1"/>
  <c r="AL5" i="124"/>
  <c r="AM5" i="124" s="1"/>
  <c r="AI5" i="124"/>
  <c r="AH5" i="124" s="1"/>
  <c r="AA32" i="124" s="1"/>
  <c r="AG5" i="124"/>
  <c r="AF5" i="124"/>
  <c r="A14" i="4"/>
  <c r="B14" i="4"/>
  <c r="F14" i="4"/>
  <c r="C14" i="4"/>
  <c r="Z14" i="4"/>
  <c r="Q14" i="4"/>
  <c r="D14" i="4"/>
  <c r="M14" i="4"/>
  <c r="K14" i="4"/>
  <c r="L14" i="4"/>
  <c r="AF14" i="4"/>
  <c r="E14" i="4"/>
  <c r="AB14" i="4"/>
  <c r="AA14" i="4"/>
  <c r="O14" i="4"/>
  <c r="AD14" i="4"/>
  <c r="N14" i="4"/>
  <c r="Y14" i="4"/>
  <c r="J14" i="4"/>
  <c r="AE14" i="4"/>
  <c r="AA31" i="124" l="1"/>
  <c r="X9" i="124"/>
  <c r="Z9" i="124"/>
  <c r="AE9" i="124" s="1"/>
  <c r="Y9" i="124"/>
  <c r="AA28" i="124"/>
  <c r="AA30" i="124"/>
  <c r="AA5" i="124"/>
  <c r="AA19" i="124"/>
  <c r="AA23" i="124"/>
  <c r="AA20" i="124"/>
  <c r="AA22" i="124"/>
  <c r="AA16" i="124"/>
  <c r="AE5" i="124"/>
  <c r="AA17" i="124"/>
  <c r="AA21" i="124"/>
  <c r="AA18" i="124"/>
  <c r="AA24" i="124"/>
  <c r="AA25" i="124"/>
  <c r="AA9" i="124" a="1"/>
  <c r="AA9" i="124" s="1"/>
  <c r="AC5" i="124"/>
  <c r="AJ14" i="4"/>
  <c r="G14" i="4"/>
  <c r="U14" i="4"/>
  <c r="H14" i="4"/>
  <c r="I14" i="4"/>
  <c r="S14" i="4"/>
  <c r="R14" i="4"/>
  <c r="W14" i="4"/>
  <c r="T14" i="4"/>
  <c r="AF9" i="124" l="1"/>
  <c r="AC9" i="124"/>
  <c r="V52" i="123"/>
  <c r="V51" i="123"/>
  <c r="V50" i="123"/>
  <c r="V49" i="123"/>
  <c r="V48" i="123"/>
  <c r="V47" i="123"/>
  <c r="V46" i="123"/>
  <c r="V45" i="123"/>
  <c r="V44" i="123"/>
  <c r="V43" i="123"/>
  <c r="V42" i="123"/>
  <c r="V41" i="123"/>
  <c r="V40" i="123"/>
  <c r="V39" i="123"/>
  <c r="V38" i="123"/>
  <c r="V37" i="123"/>
  <c r="V36" i="123"/>
  <c r="V35" i="123"/>
  <c r="AB34" i="123"/>
  <c r="AA34" i="123"/>
  <c r="V34" i="123"/>
  <c r="AB33" i="123"/>
  <c r="AA33" i="123"/>
  <c r="V33" i="123"/>
  <c r="V32" i="123"/>
  <c r="V31" i="123"/>
  <c r="V30" i="123"/>
  <c r="AA29" i="123"/>
  <c r="V29" i="123"/>
  <c r="V28" i="123"/>
  <c r="V27" i="123"/>
  <c r="V26" i="123"/>
  <c r="Z25" i="123"/>
  <c r="V25" i="123"/>
  <c r="Z24" i="123"/>
  <c r="V24" i="123"/>
  <c r="Z23" i="123"/>
  <c r="V23" i="123"/>
  <c r="Z22" i="123"/>
  <c r="V22" i="123"/>
  <c r="Z21" i="123"/>
  <c r="V21" i="123"/>
  <c r="Z20" i="123"/>
  <c r="V20" i="123"/>
  <c r="Z19" i="123"/>
  <c r="V19" i="123"/>
  <c r="Z18" i="123"/>
  <c r="V18" i="123"/>
  <c r="Z17" i="123"/>
  <c r="V17" i="123"/>
  <c r="Z16" i="123"/>
  <c r="V16" i="123"/>
  <c r="V15" i="123"/>
  <c r="AL14" i="123"/>
  <c r="AM14" i="123" s="1"/>
  <c r="V14" i="123"/>
  <c r="AL13" i="123"/>
  <c r="AM13" i="123" s="1"/>
  <c r="Y13" i="123"/>
  <c r="X13" i="123"/>
  <c r="AI42" i="123" s="1"/>
  <c r="W13" i="123"/>
  <c r="AH42" i="123" s="1"/>
  <c r="V13" i="123"/>
  <c r="AL12" i="123"/>
  <c r="AM12" i="123" s="1"/>
  <c r="V12" i="123"/>
  <c r="AL11" i="123"/>
  <c r="AM11" i="123" s="1"/>
  <c r="V11" i="123"/>
  <c r="AL10" i="123"/>
  <c r="AM10" i="123" s="1"/>
  <c r="V10" i="123"/>
  <c r="AL9" i="123"/>
  <c r="AM9" i="123" s="1"/>
  <c r="AH9" i="123"/>
  <c r="AG9" i="123"/>
  <c r="W9" i="123" a="1"/>
  <c r="W9" i="123" s="1"/>
  <c r="V9" i="123"/>
  <c r="AL8" i="123"/>
  <c r="AM8" i="123" s="1"/>
  <c r="V8" i="123"/>
  <c r="AL7" i="123"/>
  <c r="AM7" i="123" s="1"/>
  <c r="V7" i="123"/>
  <c r="AL6" i="123"/>
  <c r="AM6" i="123" s="1"/>
  <c r="V6" i="123"/>
  <c r="AL5" i="123"/>
  <c r="AM5" i="123" s="1"/>
  <c r="AI5" i="123"/>
  <c r="AH5" i="123" s="1"/>
  <c r="AA32" i="123" s="1"/>
  <c r="AG5" i="123"/>
  <c r="AF5" i="123"/>
  <c r="AE5" i="123"/>
  <c r="Y5" i="123"/>
  <c r="X5" i="123"/>
  <c r="AA24" i="123" s="1"/>
  <c r="W5" i="123"/>
  <c r="AJ42" i="123" s="1"/>
  <c r="V5" i="123"/>
  <c r="V52" i="122"/>
  <c r="V51" i="122"/>
  <c r="V50" i="122"/>
  <c r="V49" i="122"/>
  <c r="V48" i="122"/>
  <c r="V47" i="122"/>
  <c r="V46" i="122"/>
  <c r="V45" i="122"/>
  <c r="V44" i="122"/>
  <c r="V43" i="122"/>
  <c r="V42" i="122"/>
  <c r="V41" i="122"/>
  <c r="V40" i="122"/>
  <c r="V39" i="122"/>
  <c r="V38" i="122"/>
  <c r="V37" i="122"/>
  <c r="V36" i="122"/>
  <c r="V35" i="122"/>
  <c r="AB34" i="122"/>
  <c r="AA34" i="122"/>
  <c r="V34" i="122"/>
  <c r="AB33" i="122"/>
  <c r="AA33" i="122"/>
  <c r="V33" i="122"/>
  <c r="V32" i="122"/>
  <c r="V31" i="122"/>
  <c r="V30" i="122"/>
  <c r="AA29" i="122"/>
  <c r="V29" i="122"/>
  <c r="V28" i="122"/>
  <c r="V27" i="122"/>
  <c r="V26" i="122"/>
  <c r="Z25" i="122"/>
  <c r="V25" i="122"/>
  <c r="Z24" i="122"/>
  <c r="V24" i="122"/>
  <c r="Z23" i="122"/>
  <c r="AA23" i="122" s="1"/>
  <c r="V23" i="122"/>
  <c r="Z22" i="122"/>
  <c r="V22" i="122"/>
  <c r="Z21" i="122"/>
  <c r="V21" i="122"/>
  <c r="Z20" i="122"/>
  <c r="V20" i="122"/>
  <c r="Z19" i="122"/>
  <c r="V19" i="122"/>
  <c r="Z18" i="122"/>
  <c r="V18" i="122"/>
  <c r="Z17" i="122"/>
  <c r="V17" i="122"/>
  <c r="Z16" i="122"/>
  <c r="V16" i="122"/>
  <c r="V15" i="122"/>
  <c r="AL14" i="122"/>
  <c r="AM14" i="122" s="1"/>
  <c r="V14" i="122"/>
  <c r="AL13" i="122"/>
  <c r="AM13" i="122" s="1"/>
  <c r="Y13" i="122"/>
  <c r="X13" i="122"/>
  <c r="AI42" i="122" s="1"/>
  <c r="W13" i="122"/>
  <c r="AH42" i="122" s="1"/>
  <c r="V13" i="122"/>
  <c r="AL12" i="122"/>
  <c r="AM12" i="122" s="1"/>
  <c r="V12" i="122"/>
  <c r="AL11" i="122"/>
  <c r="AM11" i="122" s="1"/>
  <c r="V11" i="122"/>
  <c r="AL10" i="122"/>
  <c r="AM10" i="122" s="1"/>
  <c r="V10" i="122"/>
  <c r="AL9" i="122"/>
  <c r="AM9" i="122" s="1"/>
  <c r="AH9" i="122"/>
  <c r="AG9" i="122"/>
  <c r="W9" i="122" a="1"/>
  <c r="W9" i="122" s="1"/>
  <c r="V9" i="122"/>
  <c r="AL8" i="122"/>
  <c r="AM8" i="122" s="1"/>
  <c r="V8" i="122"/>
  <c r="AL7" i="122"/>
  <c r="AM7" i="122" s="1"/>
  <c r="V7" i="122"/>
  <c r="AL6" i="122"/>
  <c r="AM6" i="122" s="1"/>
  <c r="V6" i="122"/>
  <c r="AL5" i="122"/>
  <c r="AM5" i="122" s="1"/>
  <c r="AI5" i="122"/>
  <c r="AH5" i="122" s="1"/>
  <c r="AA32" i="122" s="1"/>
  <c r="AG5" i="122"/>
  <c r="AF5" i="122"/>
  <c r="AE5" i="122"/>
  <c r="Y5" i="122"/>
  <c r="X5" i="122"/>
  <c r="W5" i="122"/>
  <c r="AJ42" i="122" s="1"/>
  <c r="V5" i="122"/>
  <c r="V52" i="121"/>
  <c r="V51" i="121"/>
  <c r="V50" i="121"/>
  <c r="V49" i="121"/>
  <c r="V48" i="121"/>
  <c r="V47" i="121"/>
  <c r="V46" i="121"/>
  <c r="V45" i="121"/>
  <c r="V44" i="121"/>
  <c r="V43" i="121"/>
  <c r="V42" i="121"/>
  <c r="V41" i="121"/>
  <c r="V40" i="121"/>
  <c r="V39" i="121"/>
  <c r="V38" i="121"/>
  <c r="V37" i="121"/>
  <c r="V36" i="121"/>
  <c r="V35" i="121"/>
  <c r="AB34" i="121"/>
  <c r="AA34" i="121"/>
  <c r="V34" i="121"/>
  <c r="AB33" i="121"/>
  <c r="AA33" i="121"/>
  <c r="V33" i="121"/>
  <c r="V32" i="121"/>
  <c r="V31" i="121"/>
  <c r="V30" i="121"/>
  <c r="AA29" i="121"/>
  <c r="V29" i="121"/>
  <c r="V28" i="121"/>
  <c r="V27" i="121"/>
  <c r="V26" i="121"/>
  <c r="Z25" i="121"/>
  <c r="V25" i="121"/>
  <c r="Z24" i="121"/>
  <c r="V24" i="121"/>
  <c r="Z23" i="121"/>
  <c r="AA23" i="121" s="1"/>
  <c r="V23" i="121"/>
  <c r="Z22" i="121"/>
  <c r="V22" i="121"/>
  <c r="Z21" i="121"/>
  <c r="V21" i="121"/>
  <c r="Z20" i="121"/>
  <c r="V20" i="121"/>
  <c r="Z19" i="121"/>
  <c r="V19" i="121"/>
  <c r="Z18" i="121"/>
  <c r="V18" i="121"/>
  <c r="Z17" i="121"/>
  <c r="V17" i="121"/>
  <c r="Z16" i="121"/>
  <c r="V16" i="121"/>
  <c r="V15" i="121"/>
  <c r="AL14" i="121"/>
  <c r="AM14" i="121" s="1"/>
  <c r="V14" i="121"/>
  <c r="AL13" i="121"/>
  <c r="AM13" i="121" s="1"/>
  <c r="Y13" i="121"/>
  <c r="X13" i="121"/>
  <c r="AI42" i="121" s="1"/>
  <c r="W13" i="121"/>
  <c r="AH42" i="121" s="1"/>
  <c r="V13" i="121"/>
  <c r="AL12" i="121"/>
  <c r="AM12" i="121" s="1"/>
  <c r="V12" i="121"/>
  <c r="AL11" i="121"/>
  <c r="AM11" i="121" s="1"/>
  <c r="V11" i="121"/>
  <c r="AL10" i="121"/>
  <c r="AM10" i="121" s="1"/>
  <c r="V10" i="121"/>
  <c r="AL9" i="121"/>
  <c r="AM9" i="121" s="1"/>
  <c r="AH9" i="121"/>
  <c r="AG9" i="121"/>
  <c r="W9" i="121" a="1"/>
  <c r="W9" i="121" s="1"/>
  <c r="V9" i="121"/>
  <c r="AL8" i="121"/>
  <c r="AM8" i="121" s="1"/>
  <c r="V8" i="121"/>
  <c r="AL7" i="121"/>
  <c r="AM7" i="121" s="1"/>
  <c r="V7" i="121"/>
  <c r="AL6" i="121"/>
  <c r="AM6" i="121" s="1"/>
  <c r="V6" i="121"/>
  <c r="AL5" i="121"/>
  <c r="AM5" i="121" s="1"/>
  <c r="AI5" i="121"/>
  <c r="AH5" i="121" s="1"/>
  <c r="AA32" i="121" s="1"/>
  <c r="AG5" i="121"/>
  <c r="AF5" i="121"/>
  <c r="AE5" i="121"/>
  <c r="Y5" i="121"/>
  <c r="X5" i="121"/>
  <c r="AA20" i="121" s="1"/>
  <c r="W5" i="121"/>
  <c r="AJ42" i="121" s="1"/>
  <c r="V5" i="121"/>
  <c r="V52" i="120"/>
  <c r="V51" i="120"/>
  <c r="V50" i="120"/>
  <c r="V49" i="120"/>
  <c r="V48" i="120"/>
  <c r="V47" i="120"/>
  <c r="V46" i="120"/>
  <c r="V45" i="120"/>
  <c r="V44" i="120"/>
  <c r="V43" i="120"/>
  <c r="V42" i="120"/>
  <c r="V41" i="120"/>
  <c r="V40" i="120"/>
  <c r="V39" i="120"/>
  <c r="V38" i="120"/>
  <c r="V37" i="120"/>
  <c r="V36" i="120"/>
  <c r="V35" i="120"/>
  <c r="AB34" i="120"/>
  <c r="AA34" i="120"/>
  <c r="V34" i="120"/>
  <c r="AB33" i="120"/>
  <c r="AA33" i="120"/>
  <c r="V33" i="120"/>
  <c r="V32" i="120"/>
  <c r="V31" i="120"/>
  <c r="V30" i="120"/>
  <c r="AA29" i="120"/>
  <c r="V29" i="120"/>
  <c r="V28" i="120"/>
  <c r="V27" i="120"/>
  <c r="V26" i="120"/>
  <c r="Z25" i="120"/>
  <c r="V25" i="120"/>
  <c r="Z24" i="120"/>
  <c r="V24" i="120"/>
  <c r="Z23" i="120"/>
  <c r="V23" i="120"/>
  <c r="Z22" i="120"/>
  <c r="V22" i="120"/>
  <c r="Z21" i="120"/>
  <c r="V21" i="120"/>
  <c r="Z20" i="120"/>
  <c r="V20" i="120"/>
  <c r="Z19" i="120"/>
  <c r="V19" i="120"/>
  <c r="Z18" i="120"/>
  <c r="V18" i="120"/>
  <c r="Z17" i="120"/>
  <c r="V17" i="120"/>
  <c r="Z16" i="120"/>
  <c r="V16" i="120"/>
  <c r="V15" i="120"/>
  <c r="AL14" i="120"/>
  <c r="AM14" i="120" s="1"/>
  <c r="V14" i="120"/>
  <c r="AL13" i="120"/>
  <c r="AM13" i="120" s="1"/>
  <c r="Y13" i="120"/>
  <c r="X13" i="120"/>
  <c r="AI42" i="120" s="1"/>
  <c r="W13" i="120"/>
  <c r="AH42" i="120" s="1"/>
  <c r="V13" i="120"/>
  <c r="AL12" i="120"/>
  <c r="AM12" i="120" s="1"/>
  <c r="V12" i="120"/>
  <c r="AL11" i="120"/>
  <c r="AM11" i="120" s="1"/>
  <c r="V11" i="120"/>
  <c r="AL10" i="120"/>
  <c r="AM10" i="120" s="1"/>
  <c r="V10" i="120"/>
  <c r="AL9" i="120"/>
  <c r="AM9" i="120" s="1"/>
  <c r="AH9" i="120"/>
  <c r="AG9" i="120"/>
  <c r="W9" i="120" a="1"/>
  <c r="W9" i="120" s="1"/>
  <c r="V9" i="120"/>
  <c r="AL8" i="120"/>
  <c r="AM8" i="120" s="1"/>
  <c r="V8" i="120"/>
  <c r="AM7" i="120"/>
  <c r="AL7" i="120"/>
  <c r="V7" i="120"/>
  <c r="AL6" i="120"/>
  <c r="AM6" i="120" s="1"/>
  <c r="V6" i="120"/>
  <c r="AL5" i="120"/>
  <c r="AM5" i="120" s="1"/>
  <c r="AI5" i="120"/>
  <c r="AH5" i="120" s="1"/>
  <c r="AA32" i="120" s="1"/>
  <c r="AG5" i="120"/>
  <c r="AF5" i="120"/>
  <c r="AE5" i="120"/>
  <c r="Y5" i="120"/>
  <c r="X5" i="120"/>
  <c r="W5" i="120"/>
  <c r="AJ42" i="120" s="1"/>
  <c r="V5" i="120"/>
  <c r="V52" i="119"/>
  <c r="V51" i="119"/>
  <c r="V50" i="119"/>
  <c r="V49" i="119"/>
  <c r="V48" i="119"/>
  <c r="V47" i="119"/>
  <c r="V46" i="119"/>
  <c r="V45" i="119"/>
  <c r="V44" i="119"/>
  <c r="V43" i="119"/>
  <c r="V42" i="119"/>
  <c r="V41" i="119"/>
  <c r="V40" i="119"/>
  <c r="V39" i="119"/>
  <c r="V38" i="119"/>
  <c r="V37" i="119"/>
  <c r="V36" i="119"/>
  <c r="V35" i="119"/>
  <c r="AB34" i="119"/>
  <c r="AA34" i="119"/>
  <c r="V34" i="119"/>
  <c r="AB33" i="119"/>
  <c r="AA33" i="119"/>
  <c r="V33" i="119"/>
  <c r="V32" i="119"/>
  <c r="V31" i="119"/>
  <c r="V30" i="119"/>
  <c r="AA29" i="119"/>
  <c r="V29" i="119"/>
  <c r="V28" i="119"/>
  <c r="V27" i="119"/>
  <c r="V26" i="119"/>
  <c r="Z25" i="119"/>
  <c r="V25" i="119"/>
  <c r="Z24" i="119"/>
  <c r="V24" i="119"/>
  <c r="Z23" i="119"/>
  <c r="AA23" i="119" s="1"/>
  <c r="V23" i="119"/>
  <c r="Z22" i="119"/>
  <c r="V22" i="119"/>
  <c r="Z21" i="119"/>
  <c r="V21" i="119"/>
  <c r="Z20" i="119"/>
  <c r="V20" i="119"/>
  <c r="Z19" i="119"/>
  <c r="AA19" i="119" s="1"/>
  <c r="V19" i="119"/>
  <c r="Z18" i="119"/>
  <c r="V18" i="119"/>
  <c r="Z17" i="119"/>
  <c r="V17" i="119"/>
  <c r="Z16" i="119"/>
  <c r="V16" i="119"/>
  <c r="V15" i="119"/>
  <c r="AL14" i="119"/>
  <c r="AM14" i="119" s="1"/>
  <c r="V14" i="119"/>
  <c r="AL13" i="119"/>
  <c r="AM13" i="119" s="1"/>
  <c r="Y13" i="119"/>
  <c r="X13" i="119"/>
  <c r="AI42" i="119" s="1"/>
  <c r="W13" i="119"/>
  <c r="AH42" i="119" s="1"/>
  <c r="V13" i="119"/>
  <c r="AL12" i="119"/>
  <c r="AM12" i="119" s="1"/>
  <c r="V12" i="119"/>
  <c r="AL11" i="119"/>
  <c r="AM11" i="119" s="1"/>
  <c r="V11" i="119"/>
  <c r="AL10" i="119"/>
  <c r="AM10" i="119" s="1"/>
  <c r="V10" i="119"/>
  <c r="AL9" i="119"/>
  <c r="AM9" i="119" s="1"/>
  <c r="AH9" i="119"/>
  <c r="AG9" i="119"/>
  <c r="W9" i="119" a="1"/>
  <c r="W9" i="119" s="1"/>
  <c r="AA9" i="119" s="1" a="1"/>
  <c r="AA9" i="119" s="1"/>
  <c r="V9" i="119"/>
  <c r="AL8" i="119"/>
  <c r="AM8" i="119" s="1"/>
  <c r="V8" i="119"/>
  <c r="AL7" i="119"/>
  <c r="AM7" i="119" s="1"/>
  <c r="V7" i="119"/>
  <c r="AL6" i="119"/>
  <c r="AM6" i="119" s="1"/>
  <c r="V6" i="119"/>
  <c r="AL5" i="119"/>
  <c r="AM5" i="119" s="1"/>
  <c r="AI5" i="119"/>
  <c r="AH5" i="119" s="1"/>
  <c r="AA32" i="119" s="1"/>
  <c r="AG5" i="119"/>
  <c r="AF5" i="119"/>
  <c r="AE5" i="119"/>
  <c r="Y5" i="119"/>
  <c r="X5" i="119"/>
  <c r="AA24" i="119" s="1"/>
  <c r="W5" i="119"/>
  <c r="AJ42" i="119" s="1"/>
  <c r="V5" i="119"/>
  <c r="V52" i="118"/>
  <c r="V51" i="118"/>
  <c r="V50" i="118"/>
  <c r="V49" i="118"/>
  <c r="V48" i="118"/>
  <c r="V47" i="118"/>
  <c r="V46" i="118"/>
  <c r="V45" i="118"/>
  <c r="V44" i="118"/>
  <c r="V43" i="118"/>
  <c r="V42" i="118"/>
  <c r="V41" i="118"/>
  <c r="V40" i="118"/>
  <c r="V39" i="118"/>
  <c r="V38" i="118"/>
  <c r="V37" i="118"/>
  <c r="V36" i="118"/>
  <c r="V35" i="118"/>
  <c r="AB34" i="118"/>
  <c r="AA34" i="118"/>
  <c r="V34" i="118"/>
  <c r="AB33" i="118"/>
  <c r="AA33" i="118"/>
  <c r="V33" i="118"/>
  <c r="V32" i="118"/>
  <c r="V31" i="118"/>
  <c r="V30" i="118"/>
  <c r="AA29" i="118"/>
  <c r="V29" i="118"/>
  <c r="V28" i="118"/>
  <c r="V27" i="118"/>
  <c r="V26" i="118"/>
  <c r="Z25" i="118"/>
  <c r="V25" i="118"/>
  <c r="Z24" i="118"/>
  <c r="V24" i="118"/>
  <c r="Z23" i="118"/>
  <c r="V23" i="118"/>
  <c r="Z22" i="118"/>
  <c r="V22" i="118"/>
  <c r="Z21" i="118"/>
  <c r="V21" i="118"/>
  <c r="Z20" i="118"/>
  <c r="V20" i="118"/>
  <c r="Z19" i="118"/>
  <c r="V19" i="118"/>
  <c r="Z18" i="118"/>
  <c r="V18" i="118"/>
  <c r="Z17" i="118"/>
  <c r="V17" i="118"/>
  <c r="Z16" i="118"/>
  <c r="V16" i="118"/>
  <c r="V15" i="118"/>
  <c r="AL14" i="118"/>
  <c r="AM14" i="118" s="1"/>
  <c r="V14" i="118"/>
  <c r="AL13" i="118"/>
  <c r="AM13" i="118" s="1"/>
  <c r="Y13" i="118"/>
  <c r="X13" i="118"/>
  <c r="AI42" i="118" s="1"/>
  <c r="W13" i="118"/>
  <c r="AH42" i="118" s="1"/>
  <c r="V13" i="118"/>
  <c r="AL12" i="118"/>
  <c r="AM12" i="118" s="1"/>
  <c r="V12" i="118"/>
  <c r="AL11" i="118"/>
  <c r="AM11" i="118" s="1"/>
  <c r="V11" i="118"/>
  <c r="AL10" i="118"/>
  <c r="AM10" i="118" s="1"/>
  <c r="V10" i="118"/>
  <c r="AL9" i="118"/>
  <c r="AM9" i="118" s="1"/>
  <c r="AH9" i="118"/>
  <c r="AG9" i="118"/>
  <c r="W9" i="118" a="1"/>
  <c r="W9" i="118" s="1"/>
  <c r="V9" i="118"/>
  <c r="AL8" i="118"/>
  <c r="AM8" i="118" s="1"/>
  <c r="V8" i="118"/>
  <c r="AL7" i="118"/>
  <c r="AM7" i="118" s="1"/>
  <c r="V7" i="118"/>
  <c r="AL6" i="118"/>
  <c r="AM6" i="118" s="1"/>
  <c r="V6" i="118"/>
  <c r="AL5" i="118"/>
  <c r="AM5" i="118" s="1"/>
  <c r="AI5" i="118"/>
  <c r="AH5" i="118" s="1"/>
  <c r="AA32" i="118" s="1"/>
  <c r="AG5" i="118"/>
  <c r="AF5" i="118"/>
  <c r="AE5" i="118"/>
  <c r="Y5" i="118"/>
  <c r="X5" i="118"/>
  <c r="Z5" i="118" s="1"/>
  <c r="AF45" i="118" s="1"/>
  <c r="W5" i="118"/>
  <c r="AJ42" i="118" s="1"/>
  <c r="V5" i="118"/>
  <c r="V52" i="117"/>
  <c r="V51" i="117"/>
  <c r="V50" i="117"/>
  <c r="V49" i="117"/>
  <c r="V48" i="117"/>
  <c r="V47" i="117"/>
  <c r="V46" i="117"/>
  <c r="V45" i="117"/>
  <c r="V44" i="117"/>
  <c r="V43" i="117"/>
  <c r="V42" i="117"/>
  <c r="V41" i="117"/>
  <c r="V40" i="117"/>
  <c r="V39" i="117"/>
  <c r="V38" i="117"/>
  <c r="V37" i="117"/>
  <c r="V36" i="117"/>
  <c r="V35" i="117"/>
  <c r="AB34" i="117"/>
  <c r="AA34" i="117"/>
  <c r="V34" i="117"/>
  <c r="AB33" i="117"/>
  <c r="AA33" i="117"/>
  <c r="V33" i="117"/>
  <c r="V32" i="117"/>
  <c r="V31" i="117"/>
  <c r="V30" i="117"/>
  <c r="AA29" i="117"/>
  <c r="V29" i="117"/>
  <c r="V28" i="117"/>
  <c r="V27" i="117"/>
  <c r="V26" i="117"/>
  <c r="Z25" i="117"/>
  <c r="V25" i="117"/>
  <c r="Z24" i="117"/>
  <c r="V24" i="117"/>
  <c r="Z23" i="117"/>
  <c r="V23" i="117"/>
  <c r="Z22" i="117"/>
  <c r="V22" i="117"/>
  <c r="Z21" i="117"/>
  <c r="V21" i="117"/>
  <c r="Z20" i="117"/>
  <c r="V20" i="117"/>
  <c r="Z19" i="117"/>
  <c r="V19" i="117"/>
  <c r="Z18" i="117"/>
  <c r="V18" i="117"/>
  <c r="Z17" i="117"/>
  <c r="V17" i="117"/>
  <c r="Z16" i="117"/>
  <c r="V16" i="117"/>
  <c r="V15" i="117"/>
  <c r="AM14" i="117"/>
  <c r="AL14" i="117"/>
  <c r="V14" i="117"/>
  <c r="AL13" i="117"/>
  <c r="AM13" i="117" s="1"/>
  <c r="Y13" i="117"/>
  <c r="X13" i="117"/>
  <c r="AI42" i="117" s="1"/>
  <c r="W13" i="117"/>
  <c r="AH42" i="117" s="1"/>
  <c r="V13" i="117"/>
  <c r="AL12" i="117"/>
  <c r="AM12" i="117" s="1"/>
  <c r="V12" i="117"/>
  <c r="AL11" i="117"/>
  <c r="AM11" i="117" s="1"/>
  <c r="V11" i="117"/>
  <c r="AL10" i="117"/>
  <c r="AM10" i="117" s="1"/>
  <c r="V10" i="117"/>
  <c r="AL9" i="117"/>
  <c r="AM9" i="117" s="1"/>
  <c r="AH9" i="117"/>
  <c r="AG9" i="117"/>
  <c r="W9" i="117" a="1"/>
  <c r="W9" i="117" s="1"/>
  <c r="V9" i="117"/>
  <c r="AL8" i="117"/>
  <c r="AM8" i="117" s="1"/>
  <c r="V8" i="117"/>
  <c r="AL7" i="117"/>
  <c r="AM7" i="117" s="1"/>
  <c r="V7" i="117"/>
  <c r="AL6" i="117"/>
  <c r="AM6" i="117" s="1"/>
  <c r="V6" i="117"/>
  <c r="AL5" i="117"/>
  <c r="AM5" i="117" s="1"/>
  <c r="AI5" i="117"/>
  <c r="AH5" i="117" s="1"/>
  <c r="AA32" i="117" s="1"/>
  <c r="AG5" i="117"/>
  <c r="AF5" i="117"/>
  <c r="AE5" i="117"/>
  <c r="Y5" i="117"/>
  <c r="X5" i="117"/>
  <c r="AA24" i="117" s="1"/>
  <c r="W5" i="117"/>
  <c r="AJ42" i="117" s="1"/>
  <c r="V5" i="117"/>
  <c r="V52" i="116"/>
  <c r="V51" i="116"/>
  <c r="V50" i="116"/>
  <c r="V49" i="116"/>
  <c r="V48" i="116"/>
  <c r="V47" i="116"/>
  <c r="V46" i="116"/>
  <c r="V45" i="116"/>
  <c r="V44" i="116"/>
  <c r="V43" i="116"/>
  <c r="V42" i="116"/>
  <c r="V41" i="116"/>
  <c r="V40" i="116"/>
  <c r="V39" i="116"/>
  <c r="V38" i="116"/>
  <c r="V37" i="116"/>
  <c r="V36" i="116"/>
  <c r="V35" i="116"/>
  <c r="AB34" i="116"/>
  <c r="AA34" i="116"/>
  <c r="V34" i="116"/>
  <c r="AB33" i="116"/>
  <c r="AA33" i="116"/>
  <c r="V33" i="116"/>
  <c r="V32" i="116"/>
  <c r="V31" i="116"/>
  <c r="V30" i="116"/>
  <c r="AA29" i="116"/>
  <c r="V29" i="116"/>
  <c r="V28" i="116"/>
  <c r="V27" i="116"/>
  <c r="V26" i="116"/>
  <c r="Z25" i="116"/>
  <c r="AA25" i="116" s="1"/>
  <c r="V25" i="116"/>
  <c r="Z24" i="116"/>
  <c r="AA24" i="116" s="1"/>
  <c r="V24" i="116"/>
  <c r="Z23" i="116"/>
  <c r="V23" i="116"/>
  <c r="Z22" i="116"/>
  <c r="V22" i="116"/>
  <c r="Z21" i="116"/>
  <c r="V21" i="116"/>
  <c r="Z20" i="116"/>
  <c r="AA20" i="116" s="1"/>
  <c r="V20" i="116"/>
  <c r="Z19" i="116"/>
  <c r="V19" i="116"/>
  <c r="Z18" i="116"/>
  <c r="V18" i="116"/>
  <c r="Z17" i="116"/>
  <c r="V17" i="116"/>
  <c r="Z16" i="116"/>
  <c r="V16" i="116"/>
  <c r="V15" i="116"/>
  <c r="AL14" i="116"/>
  <c r="AM14" i="116" s="1"/>
  <c r="V14" i="116"/>
  <c r="AL13" i="116"/>
  <c r="AM13" i="116" s="1"/>
  <c r="Y13" i="116"/>
  <c r="X13" i="116"/>
  <c r="AI42" i="116" s="1"/>
  <c r="W13" i="116"/>
  <c r="AH42" i="116" s="1"/>
  <c r="V13" i="116"/>
  <c r="AM12" i="116"/>
  <c r="AL12" i="116"/>
  <c r="V12" i="116"/>
  <c r="AM11" i="116"/>
  <c r="AL11" i="116"/>
  <c r="V11" i="116"/>
  <c r="AL10" i="116"/>
  <c r="AM10" i="116" s="1"/>
  <c r="V10" i="116"/>
  <c r="AL9" i="116"/>
  <c r="AM9" i="116" s="1"/>
  <c r="AH9" i="116"/>
  <c r="AG9" i="116"/>
  <c r="W9" i="116"/>
  <c r="AA9" i="116" s="1" a="1"/>
  <c r="AA9" i="116" s="1"/>
  <c r="W9" i="116" a="1"/>
  <c r="V9" i="116"/>
  <c r="AL8" i="116"/>
  <c r="AM8" i="116" s="1"/>
  <c r="V8" i="116"/>
  <c r="AL7" i="116"/>
  <c r="AM7" i="116" s="1"/>
  <c r="V7" i="116"/>
  <c r="AL6" i="116"/>
  <c r="AM6" i="116" s="1"/>
  <c r="V6" i="116"/>
  <c r="AL5" i="116"/>
  <c r="AM5" i="116" s="1"/>
  <c r="AI5" i="116"/>
  <c r="AH5" i="116" s="1"/>
  <c r="AA32" i="116" s="1"/>
  <c r="AG5" i="116"/>
  <c r="AF5" i="116"/>
  <c r="AE5" i="116"/>
  <c r="Y5" i="116"/>
  <c r="X5" i="116"/>
  <c r="AA18" i="116" s="1"/>
  <c r="W5" i="116"/>
  <c r="AJ42" i="116" s="1"/>
  <c r="V5" i="116"/>
  <c r="V52" i="115"/>
  <c r="V51" i="115"/>
  <c r="V50" i="115"/>
  <c r="V49" i="115"/>
  <c r="V48" i="115"/>
  <c r="V47" i="115"/>
  <c r="V46" i="115"/>
  <c r="V45" i="115"/>
  <c r="V44" i="115"/>
  <c r="V43" i="115"/>
  <c r="V42" i="115"/>
  <c r="V41" i="115"/>
  <c r="V40" i="115"/>
  <c r="V39" i="115"/>
  <c r="V38" i="115"/>
  <c r="V37" i="115"/>
  <c r="V36" i="115"/>
  <c r="V35" i="115"/>
  <c r="AB34" i="115"/>
  <c r="AA34" i="115"/>
  <c r="V34" i="115"/>
  <c r="AB33" i="115"/>
  <c r="AA33" i="115"/>
  <c r="V33" i="115"/>
  <c r="V32" i="115"/>
  <c r="V31" i="115"/>
  <c r="V30" i="115"/>
  <c r="AA29" i="115"/>
  <c r="V29" i="115"/>
  <c r="V28" i="115"/>
  <c r="V27" i="115"/>
  <c r="V26" i="115"/>
  <c r="Z25" i="115"/>
  <c r="V25" i="115"/>
  <c r="Z24" i="115"/>
  <c r="V24" i="115"/>
  <c r="Z23" i="115"/>
  <c r="V23" i="115"/>
  <c r="Z22" i="115"/>
  <c r="V22" i="115"/>
  <c r="Z21" i="115"/>
  <c r="V21" i="115"/>
  <c r="Z20" i="115"/>
  <c r="V20" i="115"/>
  <c r="Z19" i="115"/>
  <c r="V19" i="115"/>
  <c r="Z18" i="115"/>
  <c r="V18" i="115"/>
  <c r="Z17" i="115"/>
  <c r="V17" i="115"/>
  <c r="Z16" i="115"/>
  <c r="V16" i="115"/>
  <c r="V15" i="115"/>
  <c r="AL14" i="115"/>
  <c r="AM14" i="115" s="1"/>
  <c r="V14" i="115"/>
  <c r="AM13" i="115"/>
  <c r="AL13" i="115"/>
  <c r="Y13" i="115"/>
  <c r="X13" i="115"/>
  <c r="AI42" i="115" s="1"/>
  <c r="W13" i="115"/>
  <c r="AH42" i="115" s="1"/>
  <c r="V13" i="115"/>
  <c r="AL12" i="115"/>
  <c r="AM12" i="115" s="1"/>
  <c r="V12" i="115"/>
  <c r="AL11" i="115"/>
  <c r="AM11" i="115" s="1"/>
  <c r="V11" i="115"/>
  <c r="AL10" i="115"/>
  <c r="AM10" i="115" s="1"/>
  <c r="V10" i="115"/>
  <c r="AL9" i="115"/>
  <c r="AM9" i="115" s="1"/>
  <c r="AH9" i="115"/>
  <c r="AG9" i="115"/>
  <c r="W9" i="115" a="1"/>
  <c r="W9" i="115" s="1"/>
  <c r="V9" i="115"/>
  <c r="AL8" i="115"/>
  <c r="AM8" i="115" s="1"/>
  <c r="V8" i="115"/>
  <c r="AL7" i="115"/>
  <c r="AM7" i="115" s="1"/>
  <c r="V7" i="115"/>
  <c r="AL6" i="115"/>
  <c r="AM6" i="115" s="1"/>
  <c r="V6" i="115"/>
  <c r="AL5" i="115"/>
  <c r="AM5" i="115" s="1"/>
  <c r="AI5" i="115"/>
  <c r="AH5" i="115" s="1"/>
  <c r="AA32" i="115" s="1"/>
  <c r="AG5" i="115"/>
  <c r="AF5" i="115"/>
  <c r="AA31" i="115" s="1"/>
  <c r="AE5" i="115"/>
  <c r="Y5" i="115"/>
  <c r="X5" i="115"/>
  <c r="AA5" i="115" s="1"/>
  <c r="W5" i="115"/>
  <c r="AJ42" i="115" s="1"/>
  <c r="V5" i="115"/>
  <c r="V52" i="114"/>
  <c r="V51" i="114"/>
  <c r="V50" i="114"/>
  <c r="V49" i="114"/>
  <c r="V48" i="114"/>
  <c r="V47" i="114"/>
  <c r="V46" i="114"/>
  <c r="V45" i="114"/>
  <c r="V44" i="114"/>
  <c r="V43" i="114"/>
  <c r="V42" i="114"/>
  <c r="V41" i="114"/>
  <c r="V40" i="114"/>
  <c r="V39" i="114"/>
  <c r="V38" i="114"/>
  <c r="V37" i="114"/>
  <c r="V36" i="114"/>
  <c r="V35" i="114"/>
  <c r="AB34" i="114"/>
  <c r="AA34" i="114"/>
  <c r="V34" i="114"/>
  <c r="AB33" i="114"/>
  <c r="AA33" i="114"/>
  <c r="V33" i="114"/>
  <c r="V32" i="114"/>
  <c r="V31" i="114"/>
  <c r="V30" i="114"/>
  <c r="AA29" i="114"/>
  <c r="V29" i="114"/>
  <c r="V28" i="114"/>
  <c r="V27" i="114"/>
  <c r="V26" i="114"/>
  <c r="Z25" i="114"/>
  <c r="V25" i="114"/>
  <c r="Z24" i="114"/>
  <c r="V24" i="114"/>
  <c r="Z23" i="114"/>
  <c r="V23" i="114"/>
  <c r="Z22" i="114"/>
  <c r="V22" i="114"/>
  <c r="Z21" i="114"/>
  <c r="V21" i="114"/>
  <c r="Z20" i="114"/>
  <c r="V20" i="114"/>
  <c r="Z19" i="114"/>
  <c r="V19" i="114"/>
  <c r="Z18" i="114"/>
  <c r="V18" i="114"/>
  <c r="Z17" i="114"/>
  <c r="V17" i="114"/>
  <c r="Z16" i="114"/>
  <c r="V16" i="114"/>
  <c r="V15" i="114"/>
  <c r="AL14" i="114"/>
  <c r="AM14" i="114" s="1"/>
  <c r="V14" i="114"/>
  <c r="AL13" i="114"/>
  <c r="AM13" i="114" s="1"/>
  <c r="Y13" i="114"/>
  <c r="X13" i="114"/>
  <c r="AI42" i="114" s="1"/>
  <c r="W13" i="114"/>
  <c r="AH42" i="114" s="1"/>
  <c r="V13" i="114"/>
  <c r="AL12" i="114"/>
  <c r="AM12" i="114" s="1"/>
  <c r="V12" i="114"/>
  <c r="AL11" i="114"/>
  <c r="AM11" i="114" s="1"/>
  <c r="V11" i="114"/>
  <c r="AL10" i="114"/>
  <c r="AM10" i="114" s="1"/>
  <c r="V10" i="114"/>
  <c r="AL9" i="114"/>
  <c r="AM9" i="114" s="1"/>
  <c r="AH9" i="114"/>
  <c r="AG9" i="114"/>
  <c r="W9" i="114" a="1"/>
  <c r="W9" i="114" s="1"/>
  <c r="V9" i="114"/>
  <c r="AL8" i="114"/>
  <c r="AM8" i="114" s="1"/>
  <c r="V8" i="114"/>
  <c r="AL7" i="114"/>
  <c r="AM7" i="114" s="1"/>
  <c r="V7" i="114"/>
  <c r="AL6" i="114"/>
  <c r="AM6" i="114" s="1"/>
  <c r="V6" i="114"/>
  <c r="AL5" i="114"/>
  <c r="AM5" i="114" s="1"/>
  <c r="AI5" i="114"/>
  <c r="AH5" i="114" s="1"/>
  <c r="AA32" i="114" s="1"/>
  <c r="AG5" i="114"/>
  <c r="AF5" i="114"/>
  <c r="AE5" i="114"/>
  <c r="Y5" i="114"/>
  <c r="X5" i="114"/>
  <c r="Z5" i="114" s="1"/>
  <c r="AF45" i="114" s="1"/>
  <c r="W5" i="114"/>
  <c r="AJ42" i="114" s="1"/>
  <c r="V5" i="114"/>
  <c r="V52" i="113"/>
  <c r="V51" i="113"/>
  <c r="V50" i="113"/>
  <c r="V49" i="113"/>
  <c r="V48" i="113"/>
  <c r="V47" i="113"/>
  <c r="V46" i="113"/>
  <c r="V45" i="113"/>
  <c r="V44" i="113"/>
  <c r="V43" i="113"/>
  <c r="V42" i="113"/>
  <c r="V41" i="113"/>
  <c r="V40" i="113"/>
  <c r="V39" i="113"/>
  <c r="V38" i="113"/>
  <c r="V37" i="113"/>
  <c r="V36" i="113"/>
  <c r="V35" i="113"/>
  <c r="AB34" i="113"/>
  <c r="AA34" i="113"/>
  <c r="V34" i="113"/>
  <c r="AB33" i="113"/>
  <c r="AA33" i="113"/>
  <c r="V33" i="113"/>
  <c r="V32" i="113"/>
  <c r="V31" i="113"/>
  <c r="V30" i="113"/>
  <c r="AA29" i="113"/>
  <c r="V29" i="113"/>
  <c r="V28" i="113"/>
  <c r="V27" i="113"/>
  <c r="V26" i="113"/>
  <c r="Z25" i="113"/>
  <c r="V25" i="113"/>
  <c r="Z24" i="113"/>
  <c r="V24" i="113"/>
  <c r="Z23" i="113"/>
  <c r="V23" i="113"/>
  <c r="Z22" i="113"/>
  <c r="V22" i="113"/>
  <c r="Z21" i="113"/>
  <c r="V21" i="113"/>
  <c r="Z20" i="113"/>
  <c r="V20" i="113"/>
  <c r="Z19" i="113"/>
  <c r="V19" i="113"/>
  <c r="Z18" i="113"/>
  <c r="V18" i="113"/>
  <c r="Z17" i="113"/>
  <c r="V17" i="113"/>
  <c r="Z16" i="113"/>
  <c r="V16" i="113"/>
  <c r="V15" i="113"/>
  <c r="AL14" i="113"/>
  <c r="AM14" i="113" s="1"/>
  <c r="V14" i="113"/>
  <c r="AL13" i="113"/>
  <c r="AM13" i="113" s="1"/>
  <c r="Y13" i="113"/>
  <c r="X13" i="113"/>
  <c r="AI42" i="113" s="1"/>
  <c r="W13" i="113"/>
  <c r="AH42" i="113" s="1"/>
  <c r="V13" i="113"/>
  <c r="AL12" i="113"/>
  <c r="AM12" i="113" s="1"/>
  <c r="V12" i="113"/>
  <c r="AL11" i="113"/>
  <c r="AM11" i="113" s="1"/>
  <c r="V11" i="113"/>
  <c r="AL10" i="113"/>
  <c r="AM10" i="113" s="1"/>
  <c r="V10" i="113"/>
  <c r="AL9" i="113"/>
  <c r="AM9" i="113" s="1"/>
  <c r="AH9" i="113"/>
  <c r="AG9" i="113"/>
  <c r="W9" i="113" a="1"/>
  <c r="W9" i="113" s="1"/>
  <c r="V9" i="113"/>
  <c r="AL8" i="113"/>
  <c r="AM8" i="113" s="1"/>
  <c r="V8" i="113"/>
  <c r="AL7" i="113"/>
  <c r="AM7" i="113" s="1"/>
  <c r="V7" i="113"/>
  <c r="AL6" i="113"/>
  <c r="AM6" i="113" s="1"/>
  <c r="V6" i="113"/>
  <c r="AL5" i="113"/>
  <c r="AM5" i="113" s="1"/>
  <c r="AI5" i="113"/>
  <c r="AH5" i="113" s="1"/>
  <c r="AA32" i="113" s="1"/>
  <c r="AG5" i="113"/>
  <c r="AF5" i="113"/>
  <c r="Y5" i="113"/>
  <c r="X5" i="113"/>
  <c r="W5" i="113"/>
  <c r="AJ42" i="113" s="1"/>
  <c r="V5" i="113"/>
  <c r="V52" i="112"/>
  <c r="V51" i="112"/>
  <c r="V50" i="112"/>
  <c r="V49" i="112"/>
  <c r="V48" i="112"/>
  <c r="V47" i="112"/>
  <c r="V46" i="112"/>
  <c r="V45" i="112"/>
  <c r="V44" i="112"/>
  <c r="V43" i="112"/>
  <c r="V42" i="112"/>
  <c r="V41" i="112"/>
  <c r="V40" i="112"/>
  <c r="V39" i="112"/>
  <c r="V38" i="112"/>
  <c r="V37" i="112"/>
  <c r="V36" i="112"/>
  <c r="V35" i="112"/>
  <c r="AB34" i="112"/>
  <c r="AA34" i="112"/>
  <c r="V34" i="112"/>
  <c r="AB33" i="112"/>
  <c r="AA33" i="112"/>
  <c r="V33" i="112"/>
  <c r="V32" i="112"/>
  <c r="V31" i="112"/>
  <c r="V30" i="112"/>
  <c r="AA29" i="112"/>
  <c r="V29" i="112"/>
  <c r="V28" i="112"/>
  <c r="V27" i="112"/>
  <c r="V26" i="112"/>
  <c r="Z25" i="112"/>
  <c r="V25" i="112"/>
  <c r="Z24" i="112"/>
  <c r="V24" i="112"/>
  <c r="Z23" i="112"/>
  <c r="V23" i="112"/>
  <c r="Z22" i="112"/>
  <c r="V22" i="112"/>
  <c r="Z21" i="112"/>
  <c r="V21" i="112"/>
  <c r="Z20" i="112"/>
  <c r="V20" i="112"/>
  <c r="Z19" i="112"/>
  <c r="V19" i="112"/>
  <c r="Z18" i="112"/>
  <c r="V18" i="112"/>
  <c r="Z17" i="112"/>
  <c r="V17" i="112"/>
  <c r="Z16" i="112"/>
  <c r="V16" i="112"/>
  <c r="V15" i="112"/>
  <c r="AL14" i="112"/>
  <c r="AM14" i="112" s="1"/>
  <c r="V14" i="112"/>
  <c r="AL13" i="112"/>
  <c r="AM13" i="112" s="1"/>
  <c r="Y13" i="112"/>
  <c r="X13" i="112"/>
  <c r="AI42" i="112" s="1"/>
  <c r="W13" i="112"/>
  <c r="AH42" i="112" s="1"/>
  <c r="V13" i="112"/>
  <c r="AL12" i="112"/>
  <c r="AM12" i="112" s="1"/>
  <c r="V12" i="112"/>
  <c r="AL11" i="112"/>
  <c r="AM11" i="112" s="1"/>
  <c r="V11" i="112"/>
  <c r="AL10" i="112"/>
  <c r="AM10" i="112" s="1"/>
  <c r="V10" i="112"/>
  <c r="AL9" i="112"/>
  <c r="AM9" i="112" s="1"/>
  <c r="AH9" i="112"/>
  <c r="AG9" i="112"/>
  <c r="W9" i="112" a="1"/>
  <c r="W9" i="112" s="1"/>
  <c r="V9" i="112"/>
  <c r="AL8" i="112"/>
  <c r="AM8" i="112" s="1"/>
  <c r="V8" i="112"/>
  <c r="AL7" i="112"/>
  <c r="AM7" i="112" s="1"/>
  <c r="V7" i="112"/>
  <c r="AL6" i="112"/>
  <c r="AM6" i="112" s="1"/>
  <c r="V6" i="112"/>
  <c r="AL5" i="112"/>
  <c r="AM5" i="112" s="1"/>
  <c r="AI5" i="112"/>
  <c r="AH5" i="112" s="1"/>
  <c r="AA32" i="112" s="1"/>
  <c r="AG5" i="112"/>
  <c r="AF5" i="112"/>
  <c r="Y5" i="112"/>
  <c r="X5" i="112"/>
  <c r="AA5" i="112" s="1"/>
  <c r="W5" i="112"/>
  <c r="AJ42" i="112" s="1"/>
  <c r="V5" i="112"/>
  <c r="V52" i="111"/>
  <c r="V51" i="111"/>
  <c r="V50" i="111"/>
  <c r="V49" i="111"/>
  <c r="V48" i="111"/>
  <c r="V47" i="111"/>
  <c r="V46" i="111"/>
  <c r="V45" i="111"/>
  <c r="V44" i="111"/>
  <c r="V43" i="111"/>
  <c r="V42" i="111"/>
  <c r="V41" i="111"/>
  <c r="V40" i="111"/>
  <c r="V39" i="111"/>
  <c r="V38" i="111"/>
  <c r="V37" i="111"/>
  <c r="V36" i="111"/>
  <c r="V35" i="111"/>
  <c r="AB34" i="111"/>
  <c r="AA34" i="111"/>
  <c r="V34" i="111"/>
  <c r="AB33" i="111"/>
  <c r="AA33" i="111"/>
  <c r="V33" i="111"/>
  <c r="V32" i="111"/>
  <c r="V31" i="111"/>
  <c r="V30" i="111"/>
  <c r="AA29" i="111"/>
  <c r="V29" i="111"/>
  <c r="V28" i="111"/>
  <c r="V27" i="111"/>
  <c r="V26" i="111"/>
  <c r="Z25" i="111"/>
  <c r="V25" i="111"/>
  <c r="Z24" i="111"/>
  <c r="V24" i="111"/>
  <c r="Z23" i="111"/>
  <c r="V23" i="111"/>
  <c r="Z22" i="111"/>
  <c r="V22" i="111"/>
  <c r="Z21" i="111"/>
  <c r="V21" i="111"/>
  <c r="Z20" i="111"/>
  <c r="V20" i="111"/>
  <c r="Z19" i="111"/>
  <c r="V19" i="111"/>
  <c r="Z18" i="111"/>
  <c r="V18" i="111"/>
  <c r="Z17" i="111"/>
  <c r="V17" i="111"/>
  <c r="Z16" i="111"/>
  <c r="V16" i="111"/>
  <c r="V15" i="111"/>
  <c r="AL14" i="111"/>
  <c r="AM14" i="111" s="1"/>
  <c r="V14" i="111"/>
  <c r="AL13" i="111"/>
  <c r="AM13" i="111" s="1"/>
  <c r="Y13" i="111"/>
  <c r="X13" i="111"/>
  <c r="AI42" i="111" s="1"/>
  <c r="W13" i="111"/>
  <c r="AH42" i="111" s="1"/>
  <c r="V13" i="111"/>
  <c r="AL12" i="111"/>
  <c r="AM12" i="111" s="1"/>
  <c r="V12" i="111"/>
  <c r="AL11" i="111"/>
  <c r="AM11" i="111" s="1"/>
  <c r="V11" i="111"/>
  <c r="AL10" i="111"/>
  <c r="AM10" i="111" s="1"/>
  <c r="V10" i="111"/>
  <c r="AL9" i="111"/>
  <c r="AM9" i="111" s="1"/>
  <c r="AH9" i="111"/>
  <c r="AG9" i="111"/>
  <c r="W9" i="111" a="1"/>
  <c r="W9" i="111" s="1"/>
  <c r="V9" i="111"/>
  <c r="AL8" i="111"/>
  <c r="AM8" i="111" s="1"/>
  <c r="V8" i="111"/>
  <c r="AL7" i="111"/>
  <c r="AM7" i="111" s="1"/>
  <c r="V7" i="111"/>
  <c r="AL6" i="111"/>
  <c r="AM6" i="111" s="1"/>
  <c r="V6" i="111"/>
  <c r="AL5" i="111"/>
  <c r="AM5" i="111" s="1"/>
  <c r="AI5" i="111"/>
  <c r="AH5" i="111" s="1"/>
  <c r="AA32" i="111" s="1"/>
  <c r="AG5" i="111"/>
  <c r="AF5" i="111"/>
  <c r="AE5" i="111"/>
  <c r="AA5" i="111"/>
  <c r="Y5" i="111"/>
  <c r="X5" i="111"/>
  <c r="Z5" i="111" s="1"/>
  <c r="AF45" i="111" s="1"/>
  <c r="W5" i="111"/>
  <c r="AJ42" i="111" s="1"/>
  <c r="V5" i="111"/>
  <c r="V52" i="110"/>
  <c r="V51" i="110"/>
  <c r="V50" i="110"/>
  <c r="V49" i="110"/>
  <c r="V48" i="110"/>
  <c r="V47" i="110"/>
  <c r="V46" i="110"/>
  <c r="V45" i="110"/>
  <c r="V44" i="110"/>
  <c r="V43" i="110"/>
  <c r="V42" i="110"/>
  <c r="V41" i="110"/>
  <c r="V40" i="110"/>
  <c r="V39" i="110"/>
  <c r="V38" i="110"/>
  <c r="V37" i="110"/>
  <c r="V36" i="110"/>
  <c r="V35" i="110"/>
  <c r="AB34" i="110"/>
  <c r="AA34" i="110"/>
  <c r="V34" i="110"/>
  <c r="AB33" i="110"/>
  <c r="AA33" i="110"/>
  <c r="V33" i="110"/>
  <c r="V32" i="110"/>
  <c r="V31" i="110"/>
  <c r="V30" i="110"/>
  <c r="AA29" i="110"/>
  <c r="V29" i="110"/>
  <c r="V28" i="110"/>
  <c r="V27" i="110"/>
  <c r="V26" i="110"/>
  <c r="Z25" i="110"/>
  <c r="V25" i="110"/>
  <c r="Z24" i="110"/>
  <c r="V24" i="110"/>
  <c r="Z23" i="110"/>
  <c r="V23" i="110"/>
  <c r="Z22" i="110"/>
  <c r="V22" i="110"/>
  <c r="Z21" i="110"/>
  <c r="V21" i="110"/>
  <c r="Z20" i="110"/>
  <c r="V20" i="110"/>
  <c r="Z19" i="110"/>
  <c r="V19" i="110"/>
  <c r="Z18" i="110"/>
  <c r="V18" i="110"/>
  <c r="Z17" i="110"/>
  <c r="V17" i="110"/>
  <c r="Z16" i="110"/>
  <c r="V16" i="110"/>
  <c r="V15" i="110"/>
  <c r="AL14" i="110"/>
  <c r="AM14" i="110" s="1"/>
  <c r="V14" i="110"/>
  <c r="AL13" i="110"/>
  <c r="AM13" i="110" s="1"/>
  <c r="Y13" i="110"/>
  <c r="X13" i="110"/>
  <c r="AI42" i="110" s="1"/>
  <c r="W13" i="110"/>
  <c r="AH42" i="110" s="1"/>
  <c r="V13" i="110"/>
  <c r="AL12" i="110"/>
  <c r="AM12" i="110" s="1"/>
  <c r="V12" i="110"/>
  <c r="AL11" i="110"/>
  <c r="AM11" i="110" s="1"/>
  <c r="V11" i="110"/>
  <c r="AL10" i="110"/>
  <c r="AM10" i="110" s="1"/>
  <c r="V10" i="110"/>
  <c r="AL9" i="110"/>
  <c r="AM9" i="110" s="1"/>
  <c r="AH9" i="110"/>
  <c r="AG9" i="110"/>
  <c r="W9" i="110" a="1"/>
  <c r="W9" i="110" s="1"/>
  <c r="V9" i="110"/>
  <c r="AL8" i="110"/>
  <c r="AM8" i="110" s="1"/>
  <c r="V8" i="110"/>
  <c r="AL7" i="110"/>
  <c r="AM7" i="110" s="1"/>
  <c r="V7" i="110"/>
  <c r="AL6" i="110"/>
  <c r="AM6" i="110" s="1"/>
  <c r="V6" i="110"/>
  <c r="AL5" i="110"/>
  <c r="AM5" i="110" s="1"/>
  <c r="AI5" i="110"/>
  <c r="AH5" i="110" s="1"/>
  <c r="AA32" i="110" s="1"/>
  <c r="AG5" i="110"/>
  <c r="AF5" i="110"/>
  <c r="Y5" i="110"/>
  <c r="X5" i="110"/>
  <c r="W5" i="110"/>
  <c r="AJ42" i="110" s="1"/>
  <c r="V5" i="110"/>
  <c r="V52" i="109"/>
  <c r="V51" i="109"/>
  <c r="V50" i="109"/>
  <c r="V49" i="109"/>
  <c r="V48" i="109"/>
  <c r="V47" i="109"/>
  <c r="V46" i="109"/>
  <c r="V45" i="109"/>
  <c r="V44" i="109"/>
  <c r="V43" i="109"/>
  <c r="V42" i="109"/>
  <c r="V41" i="109"/>
  <c r="V40" i="109"/>
  <c r="V39" i="109"/>
  <c r="V38" i="109"/>
  <c r="V37" i="109"/>
  <c r="V36" i="109"/>
  <c r="V35" i="109"/>
  <c r="AB34" i="109"/>
  <c r="AA34" i="109"/>
  <c r="V34" i="109"/>
  <c r="AB33" i="109"/>
  <c r="AA33" i="109"/>
  <c r="V33" i="109"/>
  <c r="V32" i="109"/>
  <c r="V31" i="109"/>
  <c r="V30" i="109"/>
  <c r="AA29" i="109"/>
  <c r="V29" i="109"/>
  <c r="V28" i="109"/>
  <c r="V27" i="109"/>
  <c r="V26" i="109"/>
  <c r="Z25" i="109"/>
  <c r="V25" i="109"/>
  <c r="Z24" i="109"/>
  <c r="V24" i="109"/>
  <c r="Z23" i="109"/>
  <c r="V23" i="109"/>
  <c r="Z22" i="109"/>
  <c r="V22" i="109"/>
  <c r="Z21" i="109"/>
  <c r="V21" i="109"/>
  <c r="Z20" i="109"/>
  <c r="V20" i="109"/>
  <c r="Z19" i="109"/>
  <c r="V19" i="109"/>
  <c r="Z18" i="109"/>
  <c r="V18" i="109"/>
  <c r="Z17" i="109"/>
  <c r="V17" i="109"/>
  <c r="Z16" i="109"/>
  <c r="V16" i="109"/>
  <c r="V15" i="109"/>
  <c r="AL14" i="109"/>
  <c r="AM14" i="109" s="1"/>
  <c r="V14" i="109"/>
  <c r="AL13" i="109"/>
  <c r="AM13" i="109" s="1"/>
  <c r="Y13" i="109"/>
  <c r="X13" i="109"/>
  <c r="AI42" i="109" s="1"/>
  <c r="W13" i="109"/>
  <c r="AH42" i="109" s="1"/>
  <c r="V13" i="109"/>
  <c r="AL12" i="109"/>
  <c r="AM12" i="109" s="1"/>
  <c r="V12" i="109"/>
  <c r="AL11" i="109"/>
  <c r="AM11" i="109" s="1"/>
  <c r="V11" i="109"/>
  <c r="AL10" i="109"/>
  <c r="AM10" i="109" s="1"/>
  <c r="V10" i="109"/>
  <c r="AL9" i="109"/>
  <c r="AM9" i="109" s="1"/>
  <c r="AH9" i="109"/>
  <c r="AG9" i="109"/>
  <c r="W9" i="109" a="1"/>
  <c r="W9" i="109" s="1"/>
  <c r="V9" i="109"/>
  <c r="AL8" i="109"/>
  <c r="AM8" i="109" s="1"/>
  <c r="V8" i="109"/>
  <c r="AL7" i="109"/>
  <c r="AM7" i="109" s="1"/>
  <c r="V7" i="109"/>
  <c r="AL6" i="109"/>
  <c r="AM6" i="109" s="1"/>
  <c r="V6" i="109"/>
  <c r="AL5" i="109"/>
  <c r="AM5" i="109" s="1"/>
  <c r="AI5" i="109"/>
  <c r="AH5" i="109" s="1"/>
  <c r="AA32" i="109" s="1"/>
  <c r="AG5" i="109"/>
  <c r="AF5" i="109"/>
  <c r="Y5" i="109"/>
  <c r="X5" i="109"/>
  <c r="W5" i="109"/>
  <c r="AJ42" i="109" s="1"/>
  <c r="V5" i="109"/>
  <c r="V52" i="108"/>
  <c r="V51" i="108"/>
  <c r="V50" i="108"/>
  <c r="V49" i="108"/>
  <c r="V48" i="108"/>
  <c r="V47" i="108"/>
  <c r="V46" i="108"/>
  <c r="V45" i="108"/>
  <c r="V44" i="108"/>
  <c r="V43" i="108"/>
  <c r="V42" i="108"/>
  <c r="V41" i="108"/>
  <c r="V40" i="108"/>
  <c r="V39" i="108"/>
  <c r="V38" i="108"/>
  <c r="V37" i="108"/>
  <c r="V36" i="108"/>
  <c r="V35" i="108"/>
  <c r="AB34" i="108"/>
  <c r="AA34" i="108"/>
  <c r="V34" i="108"/>
  <c r="AB33" i="108"/>
  <c r="AA33" i="108"/>
  <c r="V33" i="108"/>
  <c r="V32" i="108"/>
  <c r="V31" i="108"/>
  <c r="V30" i="108"/>
  <c r="AA29" i="108"/>
  <c r="V29" i="108"/>
  <c r="V28" i="108"/>
  <c r="V27" i="108"/>
  <c r="V26" i="108"/>
  <c r="Z25" i="108"/>
  <c r="V25" i="108"/>
  <c r="Z24" i="108"/>
  <c r="V24" i="108"/>
  <c r="Z23" i="108"/>
  <c r="V23" i="108"/>
  <c r="Z22" i="108"/>
  <c r="V22" i="108"/>
  <c r="Z21" i="108"/>
  <c r="V21" i="108"/>
  <c r="Z20" i="108"/>
  <c r="V20" i="108"/>
  <c r="Z19" i="108"/>
  <c r="V19" i="108"/>
  <c r="Z18" i="108"/>
  <c r="V18" i="108"/>
  <c r="Z17" i="108"/>
  <c r="V17" i="108"/>
  <c r="Z16" i="108"/>
  <c r="V16" i="108"/>
  <c r="V15" i="108"/>
  <c r="AL14" i="108"/>
  <c r="AM14" i="108" s="1"/>
  <c r="V14" i="108"/>
  <c r="AL13" i="108"/>
  <c r="AM13" i="108" s="1"/>
  <c r="Y13" i="108"/>
  <c r="X13" i="108"/>
  <c r="AI42" i="108" s="1"/>
  <c r="W13" i="108"/>
  <c r="AH42" i="108" s="1"/>
  <c r="V13" i="108"/>
  <c r="AL12" i="108"/>
  <c r="AM12" i="108" s="1"/>
  <c r="V12" i="108"/>
  <c r="AL11" i="108"/>
  <c r="AM11" i="108" s="1"/>
  <c r="V11" i="108"/>
  <c r="AL10" i="108"/>
  <c r="AM10" i="108" s="1"/>
  <c r="V10" i="108"/>
  <c r="AL9" i="108"/>
  <c r="AM9" i="108" s="1"/>
  <c r="AH9" i="108"/>
  <c r="AG9" i="108"/>
  <c r="W9" i="108" a="1"/>
  <c r="W9" i="108" s="1"/>
  <c r="V9" i="108"/>
  <c r="AL8" i="108"/>
  <c r="AM8" i="108" s="1"/>
  <c r="V8" i="108"/>
  <c r="AL7" i="108"/>
  <c r="AM7" i="108" s="1"/>
  <c r="V7" i="108"/>
  <c r="AL6" i="108"/>
  <c r="AM6" i="108" s="1"/>
  <c r="V6" i="108"/>
  <c r="AL5" i="108"/>
  <c r="AM5" i="108" s="1"/>
  <c r="AI5" i="108"/>
  <c r="AH5" i="108" s="1"/>
  <c r="AA32" i="108" s="1"/>
  <c r="AG5" i="108"/>
  <c r="AF5" i="108"/>
  <c r="AE5" i="108"/>
  <c r="Y5" i="108"/>
  <c r="X5" i="108"/>
  <c r="W5" i="108"/>
  <c r="AJ42" i="108" s="1"/>
  <c r="V5" i="108"/>
  <c r="V52" i="107"/>
  <c r="V51" i="107"/>
  <c r="V50" i="107"/>
  <c r="V49" i="107"/>
  <c r="V48" i="107"/>
  <c r="V47" i="107"/>
  <c r="V46" i="107"/>
  <c r="V45" i="107"/>
  <c r="V44" i="107"/>
  <c r="V43" i="107"/>
  <c r="V42" i="107"/>
  <c r="V41" i="107"/>
  <c r="V40" i="107"/>
  <c r="V39" i="107"/>
  <c r="V38" i="107"/>
  <c r="V37" i="107"/>
  <c r="V36" i="107"/>
  <c r="V35" i="107"/>
  <c r="AB34" i="107"/>
  <c r="AA34" i="107"/>
  <c r="V34" i="107"/>
  <c r="AB33" i="107"/>
  <c r="AA33" i="107"/>
  <c r="V33" i="107"/>
  <c r="V32" i="107"/>
  <c r="V31" i="107"/>
  <c r="V30" i="107"/>
  <c r="AA29" i="107"/>
  <c r="V29" i="107"/>
  <c r="V28" i="107"/>
  <c r="V27" i="107"/>
  <c r="V26" i="107"/>
  <c r="Z25" i="107"/>
  <c r="V25" i="107"/>
  <c r="Z24" i="107"/>
  <c r="V24" i="107"/>
  <c r="Z23" i="107"/>
  <c r="V23" i="107"/>
  <c r="Z22" i="107"/>
  <c r="V22" i="107"/>
  <c r="Z21" i="107"/>
  <c r="V21" i="107"/>
  <c r="Z20" i="107"/>
  <c r="V20" i="107"/>
  <c r="Z19" i="107"/>
  <c r="V19" i="107"/>
  <c r="Z18" i="107"/>
  <c r="V18" i="107"/>
  <c r="Z17" i="107"/>
  <c r="V17" i="107"/>
  <c r="Z16" i="107"/>
  <c r="V16" i="107"/>
  <c r="V15" i="107"/>
  <c r="AL14" i="107"/>
  <c r="AM14" i="107" s="1"/>
  <c r="V14" i="107"/>
  <c r="AL13" i="107"/>
  <c r="AM13" i="107" s="1"/>
  <c r="Y13" i="107"/>
  <c r="X13" i="107"/>
  <c r="AI42" i="107" s="1"/>
  <c r="W13" i="107"/>
  <c r="AH42" i="107" s="1"/>
  <c r="V13" i="107"/>
  <c r="AL12" i="107"/>
  <c r="AM12" i="107" s="1"/>
  <c r="V12" i="107"/>
  <c r="AL11" i="107"/>
  <c r="AM11" i="107" s="1"/>
  <c r="V11" i="107"/>
  <c r="AL10" i="107"/>
  <c r="AM10" i="107" s="1"/>
  <c r="V10" i="107"/>
  <c r="AL9" i="107"/>
  <c r="AM9" i="107" s="1"/>
  <c r="AH9" i="107"/>
  <c r="AG9" i="107"/>
  <c r="W9" i="107" a="1"/>
  <c r="W9" i="107" s="1"/>
  <c r="V9" i="107"/>
  <c r="AL8" i="107"/>
  <c r="AM8" i="107" s="1"/>
  <c r="V8" i="107"/>
  <c r="AL7" i="107"/>
  <c r="AM7" i="107" s="1"/>
  <c r="V7" i="107"/>
  <c r="AL6" i="107"/>
  <c r="AM6" i="107" s="1"/>
  <c r="V6" i="107"/>
  <c r="AL5" i="107"/>
  <c r="AM5" i="107" s="1"/>
  <c r="AI5" i="107"/>
  <c r="AH5" i="107" s="1"/>
  <c r="AA32" i="107" s="1"/>
  <c r="AG5" i="107"/>
  <c r="AF5" i="107"/>
  <c r="Y5" i="107"/>
  <c r="X5" i="107"/>
  <c r="AA5" i="107" s="1"/>
  <c r="W5" i="107"/>
  <c r="AJ42" i="107" s="1"/>
  <c r="V5" i="107"/>
  <c r="V52" i="106"/>
  <c r="V51" i="106"/>
  <c r="V50" i="106"/>
  <c r="V49" i="106"/>
  <c r="V48" i="106"/>
  <c r="V47" i="106"/>
  <c r="V46" i="106"/>
  <c r="V45" i="106"/>
  <c r="V44" i="106"/>
  <c r="V43" i="106"/>
  <c r="V42" i="106"/>
  <c r="V41" i="106"/>
  <c r="V40" i="106"/>
  <c r="V39" i="106"/>
  <c r="V38" i="106"/>
  <c r="V37" i="106"/>
  <c r="V36" i="106"/>
  <c r="V35" i="106"/>
  <c r="AB34" i="106"/>
  <c r="AA34" i="106"/>
  <c r="V34" i="106"/>
  <c r="AB33" i="106"/>
  <c r="AA33" i="106"/>
  <c r="V33" i="106"/>
  <c r="V32" i="106"/>
  <c r="V31" i="106"/>
  <c r="V30" i="106"/>
  <c r="AA29" i="106"/>
  <c r="V29" i="106"/>
  <c r="V28" i="106"/>
  <c r="V27" i="106"/>
  <c r="V26" i="106"/>
  <c r="Z25" i="106"/>
  <c r="V25" i="106"/>
  <c r="Z24" i="106"/>
  <c r="V24" i="106"/>
  <c r="Z23" i="106"/>
  <c r="V23" i="106"/>
  <c r="Z22" i="106"/>
  <c r="V22" i="106"/>
  <c r="Z21" i="106"/>
  <c r="V21" i="106"/>
  <c r="Z20" i="106"/>
  <c r="V20" i="106"/>
  <c r="Z19" i="106"/>
  <c r="V19" i="106"/>
  <c r="Z18" i="106"/>
  <c r="V18" i="106"/>
  <c r="Z17" i="106"/>
  <c r="V17" i="106"/>
  <c r="Z16" i="106"/>
  <c r="V16" i="106"/>
  <c r="V15" i="106"/>
  <c r="AL14" i="106"/>
  <c r="AM14" i="106" s="1"/>
  <c r="V14" i="106"/>
  <c r="AL13" i="106"/>
  <c r="AM13" i="106" s="1"/>
  <c r="Y13" i="106"/>
  <c r="X13" i="106"/>
  <c r="AI42" i="106" s="1"/>
  <c r="W13" i="106"/>
  <c r="AH42" i="106" s="1"/>
  <c r="V13" i="106"/>
  <c r="AL12" i="106"/>
  <c r="AM12" i="106" s="1"/>
  <c r="V12" i="106"/>
  <c r="AL11" i="106"/>
  <c r="AM11" i="106" s="1"/>
  <c r="V11" i="106"/>
  <c r="AL10" i="106"/>
  <c r="AM10" i="106" s="1"/>
  <c r="V10" i="106"/>
  <c r="AL9" i="106"/>
  <c r="AM9" i="106" s="1"/>
  <c r="AH9" i="106"/>
  <c r="AG9" i="106"/>
  <c r="W9" i="106" a="1"/>
  <c r="W9" i="106" s="1"/>
  <c r="V9" i="106"/>
  <c r="AL8" i="106"/>
  <c r="AM8" i="106" s="1"/>
  <c r="V8" i="106"/>
  <c r="AL7" i="106"/>
  <c r="AM7" i="106" s="1"/>
  <c r="V7" i="106"/>
  <c r="AL6" i="106"/>
  <c r="AM6" i="106" s="1"/>
  <c r="V6" i="106"/>
  <c r="AL5" i="106"/>
  <c r="AM5" i="106" s="1"/>
  <c r="AI5" i="106"/>
  <c r="AH5" i="106" s="1"/>
  <c r="AA32" i="106" s="1"/>
  <c r="AG5" i="106"/>
  <c r="AF5" i="106"/>
  <c r="AE5" i="106"/>
  <c r="Y5" i="106"/>
  <c r="X5" i="106"/>
  <c r="Z5" i="106" s="1"/>
  <c r="AF45" i="106" s="1"/>
  <c r="W5" i="106"/>
  <c r="AJ42" i="106" s="1"/>
  <c r="V5" i="106"/>
  <c r="V52" i="105"/>
  <c r="V51" i="105"/>
  <c r="V50" i="105"/>
  <c r="V49" i="105"/>
  <c r="V48" i="105"/>
  <c r="V47" i="105"/>
  <c r="V46" i="105"/>
  <c r="V45" i="105"/>
  <c r="V44" i="105"/>
  <c r="V43" i="105"/>
  <c r="V42" i="105"/>
  <c r="V41" i="105"/>
  <c r="V40" i="105"/>
  <c r="V39" i="105"/>
  <c r="V38" i="105"/>
  <c r="V37" i="105"/>
  <c r="V36" i="105"/>
  <c r="V35" i="105"/>
  <c r="AB34" i="105"/>
  <c r="AA34" i="105"/>
  <c r="V34" i="105"/>
  <c r="AB33" i="105"/>
  <c r="AA33" i="105"/>
  <c r="V33" i="105"/>
  <c r="V32" i="105"/>
  <c r="V31" i="105"/>
  <c r="V30" i="105"/>
  <c r="AA29" i="105"/>
  <c r="V29" i="105"/>
  <c r="V28" i="105"/>
  <c r="V27" i="105"/>
  <c r="V26" i="105"/>
  <c r="Z25" i="105"/>
  <c r="V25" i="105"/>
  <c r="Z24" i="105"/>
  <c r="V24" i="105"/>
  <c r="Z23" i="105"/>
  <c r="V23" i="105"/>
  <c r="Z22" i="105"/>
  <c r="V22" i="105"/>
  <c r="Z21" i="105"/>
  <c r="V21" i="105"/>
  <c r="Z20" i="105"/>
  <c r="V20" i="105"/>
  <c r="Z19" i="105"/>
  <c r="V19" i="105"/>
  <c r="Z18" i="105"/>
  <c r="V18" i="105"/>
  <c r="Z17" i="105"/>
  <c r="V17" i="105"/>
  <c r="Z16" i="105"/>
  <c r="V16" i="105"/>
  <c r="V15" i="105"/>
  <c r="AL14" i="105"/>
  <c r="AM14" i="105" s="1"/>
  <c r="V14" i="105"/>
  <c r="AL13" i="105"/>
  <c r="AM13" i="105" s="1"/>
  <c r="Y13" i="105"/>
  <c r="X13" i="105"/>
  <c r="AI42" i="105" s="1"/>
  <c r="W13" i="105"/>
  <c r="AH42" i="105" s="1"/>
  <c r="V13" i="105"/>
  <c r="AL12" i="105"/>
  <c r="AM12" i="105" s="1"/>
  <c r="V12" i="105"/>
  <c r="AL11" i="105"/>
  <c r="AM11" i="105" s="1"/>
  <c r="V11" i="105"/>
  <c r="AL10" i="105"/>
  <c r="AM10" i="105" s="1"/>
  <c r="V10" i="105"/>
  <c r="AL9" i="105"/>
  <c r="AM9" i="105" s="1"/>
  <c r="AH9" i="105"/>
  <c r="AG9" i="105"/>
  <c r="W9" i="105" a="1"/>
  <c r="W9" i="105" s="1"/>
  <c r="V9" i="105"/>
  <c r="AL8" i="105"/>
  <c r="AM8" i="105" s="1"/>
  <c r="V8" i="105"/>
  <c r="AL7" i="105"/>
  <c r="AM7" i="105" s="1"/>
  <c r="V7" i="105"/>
  <c r="AL6" i="105"/>
  <c r="AM6" i="105" s="1"/>
  <c r="V6" i="105"/>
  <c r="AL5" i="105"/>
  <c r="AM5" i="105" s="1"/>
  <c r="AI5" i="105"/>
  <c r="AH5" i="105" s="1"/>
  <c r="AA32" i="105" s="1"/>
  <c r="AG5" i="105"/>
  <c r="AF5" i="105"/>
  <c r="Y5" i="105"/>
  <c r="X5" i="105"/>
  <c r="AA5" i="105" s="1"/>
  <c r="W5" i="105"/>
  <c r="AJ42" i="105" s="1"/>
  <c r="V5" i="105"/>
  <c r="V52" i="104"/>
  <c r="V51" i="104"/>
  <c r="V50" i="104"/>
  <c r="V49" i="104"/>
  <c r="V48" i="104"/>
  <c r="V47" i="104"/>
  <c r="V46" i="104"/>
  <c r="V45" i="104"/>
  <c r="V44" i="104"/>
  <c r="V43" i="104"/>
  <c r="V42" i="104"/>
  <c r="V41" i="104"/>
  <c r="V40" i="104"/>
  <c r="V39" i="104"/>
  <c r="V38" i="104"/>
  <c r="V37" i="104"/>
  <c r="V36" i="104"/>
  <c r="V35" i="104"/>
  <c r="AB34" i="104"/>
  <c r="AA34" i="104"/>
  <c r="V34" i="104"/>
  <c r="AB33" i="104"/>
  <c r="AA33" i="104"/>
  <c r="V33" i="104"/>
  <c r="V32" i="104"/>
  <c r="V31" i="104"/>
  <c r="V30" i="104"/>
  <c r="AA29" i="104"/>
  <c r="V29" i="104"/>
  <c r="V28" i="104"/>
  <c r="V27" i="104"/>
  <c r="V26" i="104"/>
  <c r="Z25" i="104"/>
  <c r="V25" i="104"/>
  <c r="Z24" i="104"/>
  <c r="V24" i="104"/>
  <c r="Z23" i="104"/>
  <c r="V23" i="104"/>
  <c r="Z22" i="104"/>
  <c r="V22" i="104"/>
  <c r="Z21" i="104"/>
  <c r="V21" i="104"/>
  <c r="Z20" i="104"/>
  <c r="V20" i="104"/>
  <c r="Z19" i="104"/>
  <c r="V19" i="104"/>
  <c r="Z18" i="104"/>
  <c r="V18" i="104"/>
  <c r="Z17" i="104"/>
  <c r="V17" i="104"/>
  <c r="Z16" i="104"/>
  <c r="V16" i="104"/>
  <c r="V15" i="104"/>
  <c r="AL14" i="104"/>
  <c r="AM14" i="104" s="1"/>
  <c r="V14" i="104"/>
  <c r="AL13" i="104"/>
  <c r="AM13" i="104" s="1"/>
  <c r="Y13" i="104"/>
  <c r="X13" i="104"/>
  <c r="AI42" i="104" s="1"/>
  <c r="W13" i="104"/>
  <c r="AH42" i="104" s="1"/>
  <c r="V13" i="104"/>
  <c r="AL12" i="104"/>
  <c r="AM12" i="104" s="1"/>
  <c r="V12" i="104"/>
  <c r="AL11" i="104"/>
  <c r="AM11" i="104" s="1"/>
  <c r="V11" i="104"/>
  <c r="AL10" i="104"/>
  <c r="AM10" i="104" s="1"/>
  <c r="V10" i="104"/>
  <c r="AL9" i="104"/>
  <c r="AM9" i="104" s="1"/>
  <c r="AH9" i="104"/>
  <c r="AG9" i="104"/>
  <c r="W9" i="104" a="1"/>
  <c r="W9" i="104" s="1"/>
  <c r="V9" i="104"/>
  <c r="AL8" i="104"/>
  <c r="AM8" i="104" s="1"/>
  <c r="V8" i="104"/>
  <c r="AL7" i="104"/>
  <c r="AM7" i="104" s="1"/>
  <c r="V7" i="104"/>
  <c r="AL6" i="104"/>
  <c r="AM6" i="104" s="1"/>
  <c r="V6" i="104"/>
  <c r="AL5" i="104"/>
  <c r="AM5" i="104" s="1"/>
  <c r="AI5" i="104"/>
  <c r="AH5" i="104" s="1"/>
  <c r="AA32" i="104" s="1"/>
  <c r="AG5" i="104"/>
  <c r="AF5" i="104"/>
  <c r="Y5" i="104"/>
  <c r="X5" i="104"/>
  <c r="AA5" i="104" s="1"/>
  <c r="W5" i="104"/>
  <c r="AJ42" i="104" s="1"/>
  <c r="V5" i="104"/>
  <c r="V52" i="103"/>
  <c r="V51" i="103"/>
  <c r="V50" i="103"/>
  <c r="V49" i="103"/>
  <c r="V48" i="103"/>
  <c r="V47" i="103"/>
  <c r="V46" i="103"/>
  <c r="V45" i="103"/>
  <c r="V44" i="103"/>
  <c r="V43" i="103"/>
  <c r="V42" i="103"/>
  <c r="V41" i="103"/>
  <c r="V40" i="103"/>
  <c r="V39" i="103"/>
  <c r="V38" i="103"/>
  <c r="V37" i="103"/>
  <c r="V36" i="103"/>
  <c r="V35" i="103"/>
  <c r="AB34" i="103"/>
  <c r="AA34" i="103"/>
  <c r="V34" i="103"/>
  <c r="AB33" i="103"/>
  <c r="AA33" i="103"/>
  <c r="V33" i="103"/>
  <c r="V32" i="103"/>
  <c r="V31" i="103"/>
  <c r="V30" i="103"/>
  <c r="AA29" i="103"/>
  <c r="V29" i="103"/>
  <c r="V28" i="103"/>
  <c r="V27" i="103"/>
  <c r="V26" i="103"/>
  <c r="Z25" i="103"/>
  <c r="V25" i="103"/>
  <c r="Z24" i="103"/>
  <c r="V24" i="103"/>
  <c r="Z23" i="103"/>
  <c r="V23" i="103"/>
  <c r="Z22" i="103"/>
  <c r="V22" i="103"/>
  <c r="Z21" i="103"/>
  <c r="V21" i="103"/>
  <c r="Z20" i="103"/>
  <c r="V20" i="103"/>
  <c r="Z19" i="103"/>
  <c r="V19" i="103"/>
  <c r="Z18" i="103"/>
  <c r="V18" i="103"/>
  <c r="Z17" i="103"/>
  <c r="V17" i="103"/>
  <c r="Z16" i="103"/>
  <c r="V16" i="103"/>
  <c r="V15" i="103"/>
  <c r="AL14" i="103"/>
  <c r="AM14" i="103" s="1"/>
  <c r="V14" i="103"/>
  <c r="AL13" i="103"/>
  <c r="AM13" i="103" s="1"/>
  <c r="Y13" i="103"/>
  <c r="X13" i="103"/>
  <c r="AI42" i="103" s="1"/>
  <c r="W13" i="103"/>
  <c r="AH42" i="103" s="1"/>
  <c r="V13" i="103"/>
  <c r="AL12" i="103"/>
  <c r="AM12" i="103" s="1"/>
  <c r="V12" i="103"/>
  <c r="AL11" i="103"/>
  <c r="AM11" i="103" s="1"/>
  <c r="V11" i="103"/>
  <c r="AL10" i="103"/>
  <c r="AM10" i="103" s="1"/>
  <c r="V10" i="103"/>
  <c r="AL9" i="103"/>
  <c r="AM9" i="103" s="1"/>
  <c r="AH9" i="103"/>
  <c r="AG9" i="103"/>
  <c r="W9" i="103" a="1"/>
  <c r="W9" i="103" s="1"/>
  <c r="V9" i="103"/>
  <c r="AL8" i="103"/>
  <c r="AM8" i="103" s="1"/>
  <c r="V8" i="103"/>
  <c r="AL7" i="103"/>
  <c r="AM7" i="103" s="1"/>
  <c r="V7" i="103"/>
  <c r="AL6" i="103"/>
  <c r="AM6" i="103" s="1"/>
  <c r="V6" i="103"/>
  <c r="AL5" i="103"/>
  <c r="AM5" i="103" s="1"/>
  <c r="AI5" i="103"/>
  <c r="AH5" i="103" s="1"/>
  <c r="AA32" i="103" s="1"/>
  <c r="AG5" i="103"/>
  <c r="AF5" i="103"/>
  <c r="Y5" i="103"/>
  <c r="X5" i="103"/>
  <c r="Z5" i="103" s="1"/>
  <c r="AF45" i="103" s="1"/>
  <c r="W5" i="103"/>
  <c r="AJ42" i="103" s="1"/>
  <c r="V5" i="103"/>
  <c r="V52" i="102"/>
  <c r="V51" i="102"/>
  <c r="V50" i="102"/>
  <c r="V49" i="102"/>
  <c r="V48" i="102"/>
  <c r="V47" i="102"/>
  <c r="V46" i="102"/>
  <c r="V45" i="102"/>
  <c r="V44" i="102"/>
  <c r="V43" i="102"/>
  <c r="V42" i="102"/>
  <c r="V41" i="102"/>
  <c r="V40" i="102"/>
  <c r="V39" i="102"/>
  <c r="V38" i="102"/>
  <c r="V37" i="102"/>
  <c r="V36" i="102"/>
  <c r="V35" i="102"/>
  <c r="AB34" i="102"/>
  <c r="AA34" i="102"/>
  <c r="V34" i="102"/>
  <c r="AB33" i="102"/>
  <c r="AA33" i="102"/>
  <c r="V33" i="102"/>
  <c r="V32" i="102"/>
  <c r="V31" i="102"/>
  <c r="V30" i="102"/>
  <c r="AA29" i="102"/>
  <c r="V29" i="102"/>
  <c r="V28" i="102"/>
  <c r="V27" i="102"/>
  <c r="V26" i="102"/>
  <c r="Z25" i="102"/>
  <c r="V25" i="102"/>
  <c r="Z24" i="102"/>
  <c r="V24" i="102"/>
  <c r="Z23" i="102"/>
  <c r="V23" i="102"/>
  <c r="Z22" i="102"/>
  <c r="V22" i="102"/>
  <c r="Z21" i="102"/>
  <c r="V21" i="102"/>
  <c r="Z20" i="102"/>
  <c r="V20" i="102"/>
  <c r="Z19" i="102"/>
  <c r="V19" i="102"/>
  <c r="Z18" i="102"/>
  <c r="V18" i="102"/>
  <c r="Z17" i="102"/>
  <c r="V17" i="102"/>
  <c r="Z16" i="102"/>
  <c r="V16" i="102"/>
  <c r="V15" i="102"/>
  <c r="AL14" i="102"/>
  <c r="AM14" i="102" s="1"/>
  <c r="V14" i="102"/>
  <c r="AL13" i="102"/>
  <c r="AM13" i="102" s="1"/>
  <c r="Y13" i="102"/>
  <c r="X13" i="102"/>
  <c r="AI42" i="102" s="1"/>
  <c r="W13" i="102"/>
  <c r="AH42" i="102" s="1"/>
  <c r="V13" i="102"/>
  <c r="AL12" i="102"/>
  <c r="AM12" i="102" s="1"/>
  <c r="V12" i="102"/>
  <c r="AL11" i="102"/>
  <c r="AM11" i="102" s="1"/>
  <c r="V11" i="102"/>
  <c r="AL10" i="102"/>
  <c r="AM10" i="102" s="1"/>
  <c r="V10" i="102"/>
  <c r="AL9" i="102"/>
  <c r="AM9" i="102" s="1"/>
  <c r="AH9" i="102"/>
  <c r="AG9" i="102"/>
  <c r="W9" i="102" a="1"/>
  <c r="W9" i="102" s="1"/>
  <c r="V9" i="102"/>
  <c r="AL8" i="102"/>
  <c r="AM8" i="102" s="1"/>
  <c r="V8" i="102"/>
  <c r="AL7" i="102"/>
  <c r="AM7" i="102" s="1"/>
  <c r="V7" i="102"/>
  <c r="AL6" i="102"/>
  <c r="AM6" i="102" s="1"/>
  <c r="V6" i="102"/>
  <c r="AL5" i="102"/>
  <c r="AM5" i="102" s="1"/>
  <c r="AI5" i="102"/>
  <c r="AH5" i="102" s="1"/>
  <c r="AA32" i="102" s="1"/>
  <c r="AG5" i="102"/>
  <c r="AF5" i="102"/>
  <c r="Y5" i="102"/>
  <c r="X5" i="102"/>
  <c r="AA5" i="102" s="1"/>
  <c r="W5" i="102"/>
  <c r="AJ42" i="102" s="1"/>
  <c r="V5" i="102"/>
  <c r="V52" i="101"/>
  <c r="V51" i="101"/>
  <c r="V50" i="101"/>
  <c r="V49" i="101"/>
  <c r="V48" i="101"/>
  <c r="V47" i="101"/>
  <c r="V46" i="101"/>
  <c r="V45" i="101"/>
  <c r="V44" i="101"/>
  <c r="V43" i="101"/>
  <c r="V42" i="101"/>
  <c r="V41" i="101"/>
  <c r="V40" i="101"/>
  <c r="V39" i="101"/>
  <c r="V38" i="101"/>
  <c r="V37" i="101"/>
  <c r="V36" i="101"/>
  <c r="V35" i="101"/>
  <c r="AB34" i="101"/>
  <c r="AA34" i="101"/>
  <c r="V34" i="101"/>
  <c r="AB33" i="101"/>
  <c r="AA33" i="101"/>
  <c r="V33" i="101"/>
  <c r="V32" i="101"/>
  <c r="V31" i="101"/>
  <c r="V30" i="101"/>
  <c r="AA29" i="101"/>
  <c r="V29" i="101"/>
  <c r="V28" i="101"/>
  <c r="V27" i="101"/>
  <c r="V26" i="101"/>
  <c r="Z25" i="101"/>
  <c r="V25" i="101"/>
  <c r="Z24" i="101"/>
  <c r="V24" i="101"/>
  <c r="Z23" i="101"/>
  <c r="V23" i="101"/>
  <c r="Z22" i="101"/>
  <c r="V22" i="101"/>
  <c r="Z21" i="101"/>
  <c r="V21" i="101"/>
  <c r="Z20" i="101"/>
  <c r="V20" i="101"/>
  <c r="Z19" i="101"/>
  <c r="V19" i="101"/>
  <c r="Z18" i="101"/>
  <c r="V18" i="101"/>
  <c r="Z17" i="101"/>
  <c r="V17" i="101"/>
  <c r="Z16" i="101"/>
  <c r="V16" i="101"/>
  <c r="V15" i="101"/>
  <c r="AL14" i="101"/>
  <c r="AM14" i="101" s="1"/>
  <c r="V14" i="101"/>
  <c r="AL13" i="101"/>
  <c r="AM13" i="101" s="1"/>
  <c r="Y13" i="101"/>
  <c r="X13" i="101"/>
  <c r="AI42" i="101" s="1"/>
  <c r="W13" i="101"/>
  <c r="AH42" i="101" s="1"/>
  <c r="V13" i="101"/>
  <c r="AL12" i="101"/>
  <c r="AM12" i="101" s="1"/>
  <c r="V12" i="101"/>
  <c r="AL11" i="101"/>
  <c r="AM11" i="101" s="1"/>
  <c r="V11" i="101"/>
  <c r="AL10" i="101"/>
  <c r="AM10" i="101" s="1"/>
  <c r="V10" i="101"/>
  <c r="AL9" i="101"/>
  <c r="AM9" i="101" s="1"/>
  <c r="AH9" i="101"/>
  <c r="AG9" i="101"/>
  <c r="W9" i="101" a="1"/>
  <c r="W9" i="101" s="1"/>
  <c r="V9" i="101"/>
  <c r="AL8" i="101"/>
  <c r="AM8" i="101" s="1"/>
  <c r="V8" i="101"/>
  <c r="AL7" i="101"/>
  <c r="AM7" i="101" s="1"/>
  <c r="V7" i="101"/>
  <c r="AL6" i="101"/>
  <c r="AM6" i="101" s="1"/>
  <c r="V6" i="101"/>
  <c r="AL5" i="101"/>
  <c r="AM5" i="101" s="1"/>
  <c r="AI5" i="101"/>
  <c r="AH5" i="101" s="1"/>
  <c r="AA32" i="101" s="1"/>
  <c r="AG5" i="101"/>
  <c r="AF5" i="101"/>
  <c r="Y5" i="101"/>
  <c r="X5" i="101"/>
  <c r="AA5" i="101" s="1"/>
  <c r="W5" i="101"/>
  <c r="AJ42" i="101" s="1"/>
  <c r="V5" i="101"/>
  <c r="V52" i="100"/>
  <c r="V51" i="100"/>
  <c r="V50" i="100"/>
  <c r="V49" i="100"/>
  <c r="V48" i="100"/>
  <c r="V47" i="100"/>
  <c r="V46" i="100"/>
  <c r="V45" i="100"/>
  <c r="V44" i="100"/>
  <c r="V43" i="100"/>
  <c r="V42" i="100"/>
  <c r="V41" i="100"/>
  <c r="V40" i="100"/>
  <c r="V39" i="100"/>
  <c r="V38" i="100"/>
  <c r="V37" i="100"/>
  <c r="V36" i="100"/>
  <c r="V35" i="100"/>
  <c r="AB34" i="100"/>
  <c r="AA34" i="100"/>
  <c r="V34" i="100"/>
  <c r="AB33" i="100"/>
  <c r="AA33" i="100"/>
  <c r="V33" i="100"/>
  <c r="V32" i="100"/>
  <c r="V31" i="100"/>
  <c r="V30" i="100"/>
  <c r="AA29" i="100"/>
  <c r="V29" i="100"/>
  <c r="V28" i="100"/>
  <c r="V27" i="100"/>
  <c r="V26" i="100"/>
  <c r="Z25" i="100"/>
  <c r="V25" i="100"/>
  <c r="Z24" i="100"/>
  <c r="V24" i="100"/>
  <c r="Z23" i="100"/>
  <c r="V23" i="100"/>
  <c r="Z22" i="100"/>
  <c r="V22" i="100"/>
  <c r="Z21" i="100"/>
  <c r="V21" i="100"/>
  <c r="Z20" i="100"/>
  <c r="V20" i="100"/>
  <c r="Z19" i="100"/>
  <c r="V19" i="100"/>
  <c r="Z18" i="100"/>
  <c r="V18" i="100"/>
  <c r="Z17" i="100"/>
  <c r="V17" i="100"/>
  <c r="Z16" i="100"/>
  <c r="V16" i="100"/>
  <c r="V15" i="100"/>
  <c r="AL14" i="100"/>
  <c r="AM14" i="100" s="1"/>
  <c r="V14" i="100"/>
  <c r="AL13" i="100"/>
  <c r="AM13" i="100" s="1"/>
  <c r="Y13" i="100"/>
  <c r="X13" i="100"/>
  <c r="AI42" i="100" s="1"/>
  <c r="W13" i="100"/>
  <c r="AH42" i="100" s="1"/>
  <c r="V13" i="100"/>
  <c r="AL12" i="100"/>
  <c r="AM12" i="100" s="1"/>
  <c r="V12" i="100"/>
  <c r="AL11" i="100"/>
  <c r="AM11" i="100" s="1"/>
  <c r="V11" i="100"/>
  <c r="AL10" i="100"/>
  <c r="AM10" i="100" s="1"/>
  <c r="V10" i="100"/>
  <c r="AL9" i="100"/>
  <c r="AM9" i="100" s="1"/>
  <c r="AH9" i="100"/>
  <c r="AG9" i="100"/>
  <c r="W9" i="100" a="1"/>
  <c r="W9" i="100" s="1"/>
  <c r="V9" i="100"/>
  <c r="AL8" i="100"/>
  <c r="AM8" i="100" s="1"/>
  <c r="V8" i="100"/>
  <c r="AL7" i="100"/>
  <c r="AM7" i="100" s="1"/>
  <c r="V7" i="100"/>
  <c r="AL6" i="100"/>
  <c r="AM6" i="100" s="1"/>
  <c r="V6" i="100"/>
  <c r="AL5" i="100"/>
  <c r="AM5" i="100" s="1"/>
  <c r="AI5" i="100"/>
  <c r="AH5" i="100" s="1"/>
  <c r="AA32" i="100" s="1"/>
  <c r="AG5" i="100"/>
  <c r="AF5" i="100"/>
  <c r="Y5" i="100"/>
  <c r="X5" i="100"/>
  <c r="Z5" i="100" s="1"/>
  <c r="AF45" i="100" s="1"/>
  <c r="W5" i="100"/>
  <c r="AJ42" i="100" s="1"/>
  <c r="V5" i="100"/>
  <c r="V52" i="99"/>
  <c r="V51" i="99"/>
  <c r="V50" i="99"/>
  <c r="V49" i="99"/>
  <c r="V48" i="99"/>
  <c r="V47" i="99"/>
  <c r="V46" i="99"/>
  <c r="V45" i="99"/>
  <c r="V44" i="99"/>
  <c r="V43" i="99"/>
  <c r="V42" i="99"/>
  <c r="V41" i="99"/>
  <c r="V40" i="99"/>
  <c r="V39" i="99"/>
  <c r="V38" i="99"/>
  <c r="V37" i="99"/>
  <c r="V36" i="99"/>
  <c r="V35" i="99"/>
  <c r="AB34" i="99"/>
  <c r="AA34" i="99"/>
  <c r="V34" i="99"/>
  <c r="AB33" i="99"/>
  <c r="AA33" i="99"/>
  <c r="V33" i="99"/>
  <c r="V32" i="99"/>
  <c r="V31" i="99"/>
  <c r="V30" i="99"/>
  <c r="AA29" i="99"/>
  <c r="V29" i="99"/>
  <c r="V28" i="99"/>
  <c r="V27" i="99"/>
  <c r="V26" i="99"/>
  <c r="Z25" i="99"/>
  <c r="V25" i="99"/>
  <c r="Z24" i="99"/>
  <c r="V24" i="99"/>
  <c r="Z23" i="99"/>
  <c r="V23" i="99"/>
  <c r="Z22" i="99"/>
  <c r="V22" i="99"/>
  <c r="Z21" i="99"/>
  <c r="V21" i="99"/>
  <c r="Z20" i="99"/>
  <c r="V20" i="99"/>
  <c r="Z19" i="99"/>
  <c r="V19" i="99"/>
  <c r="Z18" i="99"/>
  <c r="V18" i="99"/>
  <c r="Z17" i="99"/>
  <c r="V17" i="99"/>
  <c r="Z16" i="99"/>
  <c r="V16" i="99"/>
  <c r="V15" i="99"/>
  <c r="AL14" i="99"/>
  <c r="AM14" i="99" s="1"/>
  <c r="V14" i="99"/>
  <c r="AL13" i="99"/>
  <c r="AM13" i="99" s="1"/>
  <c r="Y13" i="99"/>
  <c r="X13" i="99"/>
  <c r="W13" i="99"/>
  <c r="V13" i="99"/>
  <c r="AL12" i="99"/>
  <c r="AM12" i="99" s="1"/>
  <c r="V12" i="99"/>
  <c r="AL11" i="99"/>
  <c r="AM11" i="99" s="1"/>
  <c r="V11" i="99"/>
  <c r="AL10" i="99"/>
  <c r="AM10" i="99" s="1"/>
  <c r="V10" i="99"/>
  <c r="AL9" i="99"/>
  <c r="AM9" i="99" s="1"/>
  <c r="AH9" i="99"/>
  <c r="AG9" i="99"/>
  <c r="W9" i="99" a="1"/>
  <c r="W9" i="99" s="1"/>
  <c r="V9" i="99"/>
  <c r="AL8" i="99"/>
  <c r="AM8" i="99" s="1"/>
  <c r="V8" i="99"/>
  <c r="AL7" i="99"/>
  <c r="AM7" i="99" s="1"/>
  <c r="V7" i="99"/>
  <c r="AL6" i="99"/>
  <c r="AM6" i="99" s="1"/>
  <c r="V6" i="99"/>
  <c r="AL5" i="99"/>
  <c r="AM5" i="99" s="1"/>
  <c r="AI5" i="99"/>
  <c r="AH5" i="99" s="1"/>
  <c r="AA32" i="99" s="1"/>
  <c r="AG5" i="99"/>
  <c r="AF5" i="99"/>
  <c r="Y5" i="99"/>
  <c r="X5" i="99"/>
  <c r="AA5" i="99" s="1"/>
  <c r="W5" i="99"/>
  <c r="V5" i="99"/>
  <c r="V52" i="98"/>
  <c r="V51" i="98"/>
  <c r="V50" i="98"/>
  <c r="V49" i="98"/>
  <c r="V48" i="98"/>
  <c r="V47" i="98"/>
  <c r="V46" i="98"/>
  <c r="V45" i="98"/>
  <c r="V44" i="98"/>
  <c r="V43" i="98"/>
  <c r="V42" i="98"/>
  <c r="V41" i="98"/>
  <c r="V40" i="98"/>
  <c r="V39" i="98"/>
  <c r="V38" i="98"/>
  <c r="V37" i="98"/>
  <c r="V36" i="98"/>
  <c r="V35" i="98"/>
  <c r="AB34" i="98"/>
  <c r="AA34" i="98"/>
  <c r="V34" i="98"/>
  <c r="AB33" i="98"/>
  <c r="AA33" i="98"/>
  <c r="V33" i="98"/>
  <c r="V32" i="98"/>
  <c r="V31" i="98"/>
  <c r="V30" i="98"/>
  <c r="AA29" i="98"/>
  <c r="V29" i="98"/>
  <c r="V28" i="98"/>
  <c r="V27" i="98"/>
  <c r="V26" i="98"/>
  <c r="Z25" i="98"/>
  <c r="V25" i="98"/>
  <c r="Z24" i="98"/>
  <c r="V24" i="98"/>
  <c r="Z23" i="98"/>
  <c r="V23" i="98"/>
  <c r="Z22" i="98"/>
  <c r="V22" i="98"/>
  <c r="Z21" i="98"/>
  <c r="V21" i="98"/>
  <c r="Z20" i="98"/>
  <c r="V20" i="98"/>
  <c r="Z19" i="98"/>
  <c r="V19" i="98"/>
  <c r="Z18" i="98"/>
  <c r="V18" i="98"/>
  <c r="Z17" i="98"/>
  <c r="V17" i="98"/>
  <c r="Z16" i="98"/>
  <c r="V16" i="98"/>
  <c r="V15" i="98"/>
  <c r="AL14" i="98"/>
  <c r="AM14" i="98" s="1"/>
  <c r="V14" i="98"/>
  <c r="AL13" i="98"/>
  <c r="AM13" i="98" s="1"/>
  <c r="Y13" i="98"/>
  <c r="X13" i="98"/>
  <c r="W13" i="98"/>
  <c r="V13" i="98"/>
  <c r="AL12" i="98"/>
  <c r="AM12" i="98" s="1"/>
  <c r="V12" i="98"/>
  <c r="AL11" i="98"/>
  <c r="AM11" i="98" s="1"/>
  <c r="V11" i="98"/>
  <c r="AL10" i="98"/>
  <c r="AM10" i="98" s="1"/>
  <c r="V10" i="98"/>
  <c r="AL9" i="98"/>
  <c r="AM9" i="98" s="1"/>
  <c r="AH9" i="98"/>
  <c r="AG9" i="98"/>
  <c r="W9" i="98" a="1"/>
  <c r="W9" i="98" s="1"/>
  <c r="V9" i="98"/>
  <c r="AL8" i="98"/>
  <c r="AM8" i="98" s="1"/>
  <c r="V8" i="98"/>
  <c r="AL7" i="98"/>
  <c r="AM7" i="98" s="1"/>
  <c r="V7" i="98"/>
  <c r="AL6" i="98"/>
  <c r="AM6" i="98" s="1"/>
  <c r="V6" i="98"/>
  <c r="AL5" i="98"/>
  <c r="AM5" i="98" s="1"/>
  <c r="AI5" i="98"/>
  <c r="AH5" i="98" s="1"/>
  <c r="AA32" i="98" s="1"/>
  <c r="AG5" i="98"/>
  <c r="AF5" i="98"/>
  <c r="Y5" i="98"/>
  <c r="X5" i="98"/>
  <c r="AA5" i="98" s="1"/>
  <c r="W5" i="98"/>
  <c r="V5" i="98"/>
  <c r="V52" i="97"/>
  <c r="V51" i="97"/>
  <c r="V50" i="97"/>
  <c r="V49" i="97"/>
  <c r="V48" i="97"/>
  <c r="V47" i="97"/>
  <c r="V46" i="97"/>
  <c r="V45" i="97"/>
  <c r="V44" i="97"/>
  <c r="V43" i="97"/>
  <c r="V42" i="97"/>
  <c r="V41" i="97"/>
  <c r="V40" i="97"/>
  <c r="V39" i="97"/>
  <c r="V38" i="97"/>
  <c r="V37" i="97"/>
  <c r="V36" i="97"/>
  <c r="V35" i="97"/>
  <c r="AB34" i="97"/>
  <c r="AA34" i="97"/>
  <c r="V34" i="97"/>
  <c r="AB33" i="97"/>
  <c r="AA33" i="97"/>
  <c r="V33" i="97"/>
  <c r="V32" i="97"/>
  <c r="V31" i="97"/>
  <c r="V30" i="97"/>
  <c r="AA29" i="97"/>
  <c r="V29" i="97"/>
  <c r="V28" i="97"/>
  <c r="V27" i="97"/>
  <c r="V26" i="97"/>
  <c r="Z25" i="97"/>
  <c r="V25" i="97"/>
  <c r="Z24" i="97"/>
  <c r="V24" i="97"/>
  <c r="Z23" i="97"/>
  <c r="V23" i="97"/>
  <c r="Z22" i="97"/>
  <c r="V22" i="97"/>
  <c r="Z21" i="97"/>
  <c r="V21" i="97"/>
  <c r="Z20" i="97"/>
  <c r="V20" i="97"/>
  <c r="Z19" i="97"/>
  <c r="V19" i="97"/>
  <c r="Z18" i="97"/>
  <c r="V18" i="97"/>
  <c r="Z17" i="97"/>
  <c r="V17" i="97"/>
  <c r="Z16" i="97"/>
  <c r="V16" i="97"/>
  <c r="V15" i="97"/>
  <c r="AL14" i="97"/>
  <c r="AM14" i="97" s="1"/>
  <c r="V14" i="97"/>
  <c r="AL13" i="97"/>
  <c r="AM13" i="97" s="1"/>
  <c r="Y13" i="97"/>
  <c r="X13" i="97"/>
  <c r="W13" i="97"/>
  <c r="V13" i="97"/>
  <c r="AL12" i="97"/>
  <c r="AM12" i="97" s="1"/>
  <c r="V12" i="97"/>
  <c r="AL11" i="97"/>
  <c r="AM11" i="97" s="1"/>
  <c r="V11" i="97"/>
  <c r="AL10" i="97"/>
  <c r="AM10" i="97" s="1"/>
  <c r="V10" i="97"/>
  <c r="AL9" i="97"/>
  <c r="AM9" i="97" s="1"/>
  <c r="AH9" i="97"/>
  <c r="AG9" i="97"/>
  <c r="W9" i="97" a="1"/>
  <c r="W9" i="97" s="1"/>
  <c r="V9" i="97"/>
  <c r="AL8" i="97"/>
  <c r="AM8" i="97" s="1"/>
  <c r="V8" i="97"/>
  <c r="AL7" i="97"/>
  <c r="AM7" i="97" s="1"/>
  <c r="V7" i="97"/>
  <c r="AL6" i="97"/>
  <c r="AM6" i="97" s="1"/>
  <c r="V6" i="97"/>
  <c r="AL5" i="97"/>
  <c r="AM5" i="97" s="1"/>
  <c r="AI5" i="97"/>
  <c r="AH5" i="97" s="1"/>
  <c r="AA32" i="97" s="1"/>
  <c r="AG5" i="97"/>
  <c r="AF5" i="97"/>
  <c r="Y5" i="97"/>
  <c r="X5" i="97"/>
  <c r="Z5" i="97" s="1"/>
  <c r="AE5" i="97" s="1"/>
  <c r="W5" i="97"/>
  <c r="V5" i="97"/>
  <c r="V52" i="96"/>
  <c r="V51" i="96"/>
  <c r="V50" i="96"/>
  <c r="V49" i="96"/>
  <c r="V48" i="96"/>
  <c r="V47" i="96"/>
  <c r="V46" i="96"/>
  <c r="V45" i="96"/>
  <c r="V44" i="96"/>
  <c r="V43" i="96"/>
  <c r="V42" i="96"/>
  <c r="V41" i="96"/>
  <c r="V40" i="96"/>
  <c r="V39" i="96"/>
  <c r="V38" i="96"/>
  <c r="V37" i="96"/>
  <c r="V36" i="96"/>
  <c r="V35" i="96"/>
  <c r="AB34" i="96"/>
  <c r="AA34" i="96"/>
  <c r="V34" i="96"/>
  <c r="AB33" i="96"/>
  <c r="AA33" i="96"/>
  <c r="V33" i="96"/>
  <c r="V32" i="96"/>
  <c r="V31" i="96"/>
  <c r="V30" i="96"/>
  <c r="AA29" i="96"/>
  <c r="V29" i="96"/>
  <c r="V28" i="96"/>
  <c r="V27" i="96"/>
  <c r="V26" i="96"/>
  <c r="Z25" i="96"/>
  <c r="V25" i="96"/>
  <c r="Z24" i="96"/>
  <c r="V24" i="96"/>
  <c r="Z23" i="96"/>
  <c r="V23" i="96"/>
  <c r="Z22" i="96"/>
  <c r="V22" i="96"/>
  <c r="Z21" i="96"/>
  <c r="V21" i="96"/>
  <c r="Z20" i="96"/>
  <c r="V20" i="96"/>
  <c r="Z19" i="96"/>
  <c r="V19" i="96"/>
  <c r="Z18" i="96"/>
  <c r="V18" i="96"/>
  <c r="Z17" i="96"/>
  <c r="V17" i="96"/>
  <c r="Z16" i="96"/>
  <c r="V16" i="96"/>
  <c r="V15" i="96"/>
  <c r="AL14" i="96"/>
  <c r="AM14" i="96" s="1"/>
  <c r="V14" i="96"/>
  <c r="AL13" i="96"/>
  <c r="AM13" i="96" s="1"/>
  <c r="Y13" i="96"/>
  <c r="X13" i="96"/>
  <c r="W13" i="96"/>
  <c r="V13" i="96"/>
  <c r="AL12" i="96"/>
  <c r="AM12" i="96" s="1"/>
  <c r="V12" i="96"/>
  <c r="AL11" i="96"/>
  <c r="AM11" i="96" s="1"/>
  <c r="V11" i="96"/>
  <c r="AL10" i="96"/>
  <c r="AM10" i="96" s="1"/>
  <c r="V10" i="96"/>
  <c r="AL9" i="96"/>
  <c r="AM9" i="96" s="1"/>
  <c r="AH9" i="96"/>
  <c r="AG9" i="96"/>
  <c r="W9" i="96" a="1"/>
  <c r="W9" i="96" s="1"/>
  <c r="V9" i="96"/>
  <c r="AL8" i="96"/>
  <c r="AM8" i="96" s="1"/>
  <c r="V8" i="96"/>
  <c r="AL7" i="96"/>
  <c r="AM7" i="96" s="1"/>
  <c r="V7" i="96"/>
  <c r="AL6" i="96"/>
  <c r="AM6" i="96" s="1"/>
  <c r="V6" i="96"/>
  <c r="AL5" i="96"/>
  <c r="AM5" i="96" s="1"/>
  <c r="AI5" i="96"/>
  <c r="AH5" i="96" s="1"/>
  <c r="AA32" i="96" s="1"/>
  <c r="AG5" i="96"/>
  <c r="AF5" i="96"/>
  <c r="Y5" i="96"/>
  <c r="X5" i="96"/>
  <c r="W5" i="96"/>
  <c r="V5" i="96"/>
  <c r="V52" i="95"/>
  <c r="V51" i="95"/>
  <c r="V50" i="95"/>
  <c r="V49" i="95"/>
  <c r="V48" i="95"/>
  <c r="V47" i="95"/>
  <c r="V46" i="95"/>
  <c r="V45" i="95"/>
  <c r="V44" i="95"/>
  <c r="V43" i="95"/>
  <c r="V42" i="95"/>
  <c r="V41" i="95"/>
  <c r="V40" i="95"/>
  <c r="V39" i="95"/>
  <c r="V38" i="95"/>
  <c r="V37" i="95"/>
  <c r="V36" i="95"/>
  <c r="V35" i="95"/>
  <c r="AB34" i="95"/>
  <c r="AA34" i="95"/>
  <c r="V34" i="95"/>
  <c r="AB33" i="95"/>
  <c r="AA33" i="95"/>
  <c r="V33" i="95"/>
  <c r="V32" i="95"/>
  <c r="V31" i="95"/>
  <c r="V30" i="95"/>
  <c r="AA29" i="95"/>
  <c r="V29" i="95"/>
  <c r="V28" i="95"/>
  <c r="V27" i="95"/>
  <c r="V26" i="95"/>
  <c r="Z25" i="95"/>
  <c r="V25" i="95"/>
  <c r="Z24" i="95"/>
  <c r="V24" i="95"/>
  <c r="Z23" i="95"/>
  <c r="V23" i="95"/>
  <c r="Z22" i="95"/>
  <c r="V22" i="95"/>
  <c r="Z21" i="95"/>
  <c r="V21" i="95"/>
  <c r="Z20" i="95"/>
  <c r="V20" i="95"/>
  <c r="Z19" i="95"/>
  <c r="V19" i="95"/>
  <c r="Z18" i="95"/>
  <c r="V18" i="95"/>
  <c r="Z17" i="95"/>
  <c r="V17" i="95"/>
  <c r="Z16" i="95"/>
  <c r="V16" i="95"/>
  <c r="V15" i="95"/>
  <c r="AL14" i="95"/>
  <c r="AM14" i="95" s="1"/>
  <c r="V14" i="95"/>
  <c r="AL13" i="95"/>
  <c r="AM13" i="95" s="1"/>
  <c r="Y13" i="95"/>
  <c r="X13" i="95"/>
  <c r="W13" i="95"/>
  <c r="V13" i="95"/>
  <c r="AL12" i="95"/>
  <c r="AM12" i="95" s="1"/>
  <c r="V12" i="95"/>
  <c r="AL11" i="95"/>
  <c r="AM11" i="95" s="1"/>
  <c r="V11" i="95"/>
  <c r="AL10" i="95"/>
  <c r="AM10" i="95" s="1"/>
  <c r="V10" i="95"/>
  <c r="AL9" i="95"/>
  <c r="AM9" i="95" s="1"/>
  <c r="AH9" i="95"/>
  <c r="AG9" i="95"/>
  <c r="W9" i="95" a="1"/>
  <c r="W9" i="95" s="1"/>
  <c r="V9" i="95"/>
  <c r="AL8" i="95"/>
  <c r="AM8" i="95" s="1"/>
  <c r="V8" i="95"/>
  <c r="AL7" i="95"/>
  <c r="AM7" i="95" s="1"/>
  <c r="V7" i="95"/>
  <c r="AL6" i="95"/>
  <c r="AM6" i="95" s="1"/>
  <c r="V6" i="95"/>
  <c r="AL5" i="95"/>
  <c r="AM5" i="95" s="1"/>
  <c r="AI5" i="95"/>
  <c r="AH5" i="95" s="1"/>
  <c r="AA32" i="95" s="1"/>
  <c r="AG5" i="95"/>
  <c r="AF5" i="95"/>
  <c r="Y5" i="95"/>
  <c r="X5" i="95"/>
  <c r="Z5" i="95" s="1"/>
  <c r="AE5" i="95" s="1"/>
  <c r="W5" i="95"/>
  <c r="V5" i="95"/>
  <c r="V52" i="93"/>
  <c r="V51" i="93"/>
  <c r="V50" i="93"/>
  <c r="V49" i="93"/>
  <c r="V48" i="93"/>
  <c r="V47" i="93"/>
  <c r="V46" i="93"/>
  <c r="V45" i="93"/>
  <c r="V44" i="93"/>
  <c r="V43" i="93"/>
  <c r="V42" i="93"/>
  <c r="V41" i="93"/>
  <c r="V40" i="93"/>
  <c r="V39" i="93"/>
  <c r="V38" i="93"/>
  <c r="V37" i="93"/>
  <c r="V36" i="93"/>
  <c r="V35" i="93"/>
  <c r="AB34" i="93"/>
  <c r="AA34" i="93"/>
  <c r="V34" i="93"/>
  <c r="AB33" i="93"/>
  <c r="AA33" i="93"/>
  <c r="V33" i="93"/>
  <c r="V32" i="93"/>
  <c r="V31" i="93"/>
  <c r="V30" i="93"/>
  <c r="AA29" i="93"/>
  <c r="V29" i="93"/>
  <c r="V28" i="93"/>
  <c r="V27" i="93"/>
  <c r="V26" i="93"/>
  <c r="Z25" i="93"/>
  <c r="V25" i="93"/>
  <c r="Z24" i="93"/>
  <c r="V24" i="93"/>
  <c r="Z23" i="93"/>
  <c r="V23" i="93"/>
  <c r="Z22" i="93"/>
  <c r="V22" i="93"/>
  <c r="Z21" i="93"/>
  <c r="V21" i="93"/>
  <c r="Z20" i="93"/>
  <c r="V20" i="93"/>
  <c r="Z19" i="93"/>
  <c r="V19" i="93"/>
  <c r="Z18" i="93"/>
  <c r="V18" i="93"/>
  <c r="Z17" i="93"/>
  <c r="V17" i="93"/>
  <c r="Z16" i="93"/>
  <c r="V16" i="93"/>
  <c r="V15" i="93"/>
  <c r="AL14" i="93"/>
  <c r="AM14" i="93" s="1"/>
  <c r="V14" i="93"/>
  <c r="AL13" i="93"/>
  <c r="AM13" i="93" s="1"/>
  <c r="Y13" i="93"/>
  <c r="X13" i="93"/>
  <c r="W13" i="93"/>
  <c r="V13" i="93"/>
  <c r="AL12" i="93"/>
  <c r="AM12" i="93" s="1"/>
  <c r="V12" i="93"/>
  <c r="AL11" i="93"/>
  <c r="AM11" i="93" s="1"/>
  <c r="V11" i="93"/>
  <c r="AL10" i="93"/>
  <c r="AM10" i="93" s="1"/>
  <c r="V10" i="93"/>
  <c r="AL9" i="93"/>
  <c r="AM9" i="93" s="1"/>
  <c r="AH9" i="93"/>
  <c r="AG9" i="93"/>
  <c r="W9" i="93" a="1"/>
  <c r="W9" i="93" s="1"/>
  <c r="V9" i="93"/>
  <c r="AL8" i="93"/>
  <c r="AM8" i="93" s="1"/>
  <c r="V8" i="93"/>
  <c r="AL7" i="93"/>
  <c r="AM7" i="93" s="1"/>
  <c r="V7" i="93"/>
  <c r="AL6" i="93"/>
  <c r="AM6" i="93" s="1"/>
  <c r="V6" i="93"/>
  <c r="AL5" i="93"/>
  <c r="AM5" i="93" s="1"/>
  <c r="AI5" i="93"/>
  <c r="AH5" i="93" s="1"/>
  <c r="AA32" i="93" s="1"/>
  <c r="AG5" i="93"/>
  <c r="AF5" i="93"/>
  <c r="Y5" i="93"/>
  <c r="X5" i="93"/>
  <c r="AA5" i="93" s="1"/>
  <c r="W5" i="93"/>
  <c r="V5" i="93"/>
  <c r="V52" i="92"/>
  <c r="V51" i="92"/>
  <c r="V50" i="92"/>
  <c r="V49" i="92"/>
  <c r="V48" i="92"/>
  <c r="V47" i="92"/>
  <c r="V46" i="92"/>
  <c r="V45" i="92"/>
  <c r="V44" i="92"/>
  <c r="V43" i="92"/>
  <c r="V42" i="92"/>
  <c r="V41" i="92"/>
  <c r="V40" i="92"/>
  <c r="V39" i="92"/>
  <c r="V38" i="92"/>
  <c r="V37" i="92"/>
  <c r="V36" i="92"/>
  <c r="V35" i="92"/>
  <c r="AB34" i="92"/>
  <c r="AA34" i="92"/>
  <c r="V34" i="92"/>
  <c r="AB33" i="92"/>
  <c r="AA33" i="92"/>
  <c r="V33" i="92"/>
  <c r="V32" i="92"/>
  <c r="V31" i="92"/>
  <c r="V30" i="92"/>
  <c r="AA29" i="92"/>
  <c r="V29" i="92"/>
  <c r="V28" i="92"/>
  <c r="V27" i="92"/>
  <c r="V26" i="92"/>
  <c r="Z25" i="92"/>
  <c r="V25" i="92"/>
  <c r="Z24" i="92"/>
  <c r="V24" i="92"/>
  <c r="Z23" i="92"/>
  <c r="V23" i="92"/>
  <c r="Z22" i="92"/>
  <c r="V22" i="92"/>
  <c r="Z21" i="92"/>
  <c r="V21" i="92"/>
  <c r="Z20" i="92"/>
  <c r="V20" i="92"/>
  <c r="Z19" i="92"/>
  <c r="V19" i="92"/>
  <c r="Z18" i="92"/>
  <c r="V18" i="92"/>
  <c r="Z17" i="92"/>
  <c r="V17" i="92"/>
  <c r="Z16" i="92"/>
  <c r="V16" i="92"/>
  <c r="V15" i="92"/>
  <c r="AL14" i="92"/>
  <c r="AM14" i="92" s="1"/>
  <c r="V14" i="92"/>
  <c r="AL13" i="92"/>
  <c r="AM13" i="92" s="1"/>
  <c r="Y13" i="92"/>
  <c r="X13" i="92"/>
  <c r="W13" i="92"/>
  <c r="V13" i="92"/>
  <c r="AL12" i="92"/>
  <c r="AM12" i="92" s="1"/>
  <c r="V12" i="92"/>
  <c r="AL11" i="92"/>
  <c r="AM11" i="92" s="1"/>
  <c r="V11" i="92"/>
  <c r="AL10" i="92"/>
  <c r="AM10" i="92" s="1"/>
  <c r="V10" i="92"/>
  <c r="AL9" i="92"/>
  <c r="AM9" i="92" s="1"/>
  <c r="AH9" i="92"/>
  <c r="AG9" i="92"/>
  <c r="W9" i="92" a="1"/>
  <c r="W9" i="92" s="1"/>
  <c r="V9" i="92"/>
  <c r="AL8" i="92"/>
  <c r="AM8" i="92" s="1"/>
  <c r="V8" i="92"/>
  <c r="AL7" i="92"/>
  <c r="AM7" i="92" s="1"/>
  <c r="V7" i="92"/>
  <c r="AL6" i="92"/>
  <c r="AM6" i="92" s="1"/>
  <c r="V6" i="92"/>
  <c r="AL5" i="92"/>
  <c r="AM5" i="92" s="1"/>
  <c r="AI5" i="92"/>
  <c r="AH5" i="92" s="1"/>
  <c r="AA32" i="92" s="1"/>
  <c r="AG5" i="92"/>
  <c r="AF5" i="92"/>
  <c r="Y5" i="92"/>
  <c r="X5" i="92"/>
  <c r="W5" i="92"/>
  <c r="V5" i="92"/>
  <c r="V52" i="91"/>
  <c r="V51" i="91"/>
  <c r="V50" i="91"/>
  <c r="V49" i="91"/>
  <c r="V48" i="91"/>
  <c r="V47" i="91"/>
  <c r="V46" i="91"/>
  <c r="V45" i="91"/>
  <c r="V44" i="91"/>
  <c r="V43" i="91"/>
  <c r="V42" i="91"/>
  <c r="V41" i="91"/>
  <c r="V40" i="91"/>
  <c r="V39" i="91"/>
  <c r="V38" i="91"/>
  <c r="V37" i="91"/>
  <c r="V36" i="91"/>
  <c r="V35" i="91"/>
  <c r="AB34" i="91"/>
  <c r="AA34" i="91"/>
  <c r="V34" i="91"/>
  <c r="AB33" i="91"/>
  <c r="AA33" i="91"/>
  <c r="V33" i="91"/>
  <c r="V32" i="91"/>
  <c r="V31" i="91"/>
  <c r="V30" i="91"/>
  <c r="AA29" i="91"/>
  <c r="V29" i="91"/>
  <c r="V28" i="91"/>
  <c r="V27" i="91"/>
  <c r="V26" i="91"/>
  <c r="Z25" i="91"/>
  <c r="V25" i="91"/>
  <c r="Z24" i="91"/>
  <c r="V24" i="91"/>
  <c r="Z23" i="91"/>
  <c r="V23" i="91"/>
  <c r="Z22" i="91"/>
  <c r="V22" i="91"/>
  <c r="Z21" i="91"/>
  <c r="V21" i="91"/>
  <c r="Z20" i="91"/>
  <c r="V20" i="91"/>
  <c r="Z19" i="91"/>
  <c r="V19" i="91"/>
  <c r="Z18" i="91"/>
  <c r="V18" i="91"/>
  <c r="Z17" i="91"/>
  <c r="V17" i="91"/>
  <c r="Z16" i="91"/>
  <c r="V16" i="91"/>
  <c r="V15" i="91"/>
  <c r="AL14" i="91"/>
  <c r="AM14" i="91" s="1"/>
  <c r="V14" i="91"/>
  <c r="AL13" i="91"/>
  <c r="AM13" i="91" s="1"/>
  <c r="Y13" i="91"/>
  <c r="X13" i="91"/>
  <c r="W13" i="91"/>
  <c r="V13" i="91"/>
  <c r="AL12" i="91"/>
  <c r="AM12" i="91" s="1"/>
  <c r="V12" i="91"/>
  <c r="AL11" i="91"/>
  <c r="AM11" i="91" s="1"/>
  <c r="V11" i="91"/>
  <c r="AL10" i="91"/>
  <c r="AM10" i="91" s="1"/>
  <c r="V10" i="91"/>
  <c r="AL9" i="91"/>
  <c r="AM9" i="91" s="1"/>
  <c r="AH9" i="91"/>
  <c r="AG9" i="91"/>
  <c r="W9" i="91" a="1"/>
  <c r="W9" i="91" s="1"/>
  <c r="V9" i="91"/>
  <c r="AL8" i="91"/>
  <c r="AM8" i="91" s="1"/>
  <c r="V8" i="91"/>
  <c r="AL7" i="91"/>
  <c r="AM7" i="91" s="1"/>
  <c r="V7" i="91"/>
  <c r="AL6" i="91"/>
  <c r="AM6" i="91" s="1"/>
  <c r="V6" i="91"/>
  <c r="AL5" i="91"/>
  <c r="AM5" i="91" s="1"/>
  <c r="AI5" i="91"/>
  <c r="AH5" i="91" s="1"/>
  <c r="AA32" i="91" s="1"/>
  <c r="AG5" i="91"/>
  <c r="AF5" i="91"/>
  <c r="Y5" i="91"/>
  <c r="X5" i="91"/>
  <c r="AA5" i="91" s="1"/>
  <c r="W5" i="91"/>
  <c r="V5" i="91"/>
  <c r="V52" i="90"/>
  <c r="V51" i="90"/>
  <c r="V50" i="90"/>
  <c r="V49" i="90"/>
  <c r="V48" i="90"/>
  <c r="V47" i="90"/>
  <c r="V46" i="90"/>
  <c r="V45" i="90"/>
  <c r="V44" i="90"/>
  <c r="V43" i="90"/>
  <c r="V42" i="90"/>
  <c r="V41" i="90"/>
  <c r="V40" i="90"/>
  <c r="V39" i="90"/>
  <c r="V38" i="90"/>
  <c r="V37" i="90"/>
  <c r="V36" i="90"/>
  <c r="V35" i="90"/>
  <c r="AB34" i="90"/>
  <c r="AA34" i="90"/>
  <c r="V34" i="90"/>
  <c r="AB33" i="90"/>
  <c r="AA33" i="90"/>
  <c r="V33" i="90"/>
  <c r="V32" i="90"/>
  <c r="V31" i="90"/>
  <c r="V30" i="90"/>
  <c r="AA29" i="90"/>
  <c r="V29" i="90"/>
  <c r="V28" i="90"/>
  <c r="V27" i="90"/>
  <c r="V26" i="90"/>
  <c r="Z25" i="90"/>
  <c r="V25" i="90"/>
  <c r="Z24" i="90"/>
  <c r="V24" i="90"/>
  <c r="Z23" i="90"/>
  <c r="V23" i="90"/>
  <c r="Z22" i="90"/>
  <c r="V22" i="90"/>
  <c r="Z21" i="90"/>
  <c r="V21" i="90"/>
  <c r="Z20" i="90"/>
  <c r="V20" i="90"/>
  <c r="Z19" i="90"/>
  <c r="V19" i="90"/>
  <c r="Z18" i="90"/>
  <c r="V18" i="90"/>
  <c r="Z17" i="90"/>
  <c r="V17" i="90"/>
  <c r="Z16" i="90"/>
  <c r="V16" i="90"/>
  <c r="V15" i="90"/>
  <c r="AL14" i="90"/>
  <c r="AM14" i="90" s="1"/>
  <c r="V14" i="90"/>
  <c r="AL13" i="90"/>
  <c r="AM13" i="90" s="1"/>
  <c r="Y13" i="90"/>
  <c r="X13" i="90"/>
  <c r="W13" i="90"/>
  <c r="V13" i="90"/>
  <c r="AL12" i="90"/>
  <c r="AM12" i="90" s="1"/>
  <c r="V12" i="90"/>
  <c r="AL11" i="90"/>
  <c r="AM11" i="90" s="1"/>
  <c r="V11" i="90"/>
  <c r="AL10" i="90"/>
  <c r="AM10" i="90" s="1"/>
  <c r="V10" i="90"/>
  <c r="AL9" i="90"/>
  <c r="AM9" i="90" s="1"/>
  <c r="AH9" i="90"/>
  <c r="AG9" i="90"/>
  <c r="W9" i="90" a="1"/>
  <c r="W9" i="90" s="1"/>
  <c r="V9" i="90"/>
  <c r="AL8" i="90"/>
  <c r="AM8" i="90" s="1"/>
  <c r="V8" i="90"/>
  <c r="AL7" i="90"/>
  <c r="AM7" i="90" s="1"/>
  <c r="V7" i="90"/>
  <c r="AL6" i="90"/>
  <c r="AM6" i="90" s="1"/>
  <c r="V6" i="90"/>
  <c r="AL5" i="90"/>
  <c r="AM5" i="90" s="1"/>
  <c r="AI5" i="90"/>
  <c r="AH5" i="90" s="1"/>
  <c r="AA32" i="90" s="1"/>
  <c r="AG5" i="90"/>
  <c r="AF5" i="90"/>
  <c r="Y5" i="90"/>
  <c r="X5" i="90"/>
  <c r="W5" i="90"/>
  <c r="V5" i="90"/>
  <c r="V52" i="89"/>
  <c r="V51" i="89"/>
  <c r="V50" i="89"/>
  <c r="V49" i="89"/>
  <c r="V48" i="89"/>
  <c r="V47" i="89"/>
  <c r="V46" i="89"/>
  <c r="V45" i="89"/>
  <c r="V44" i="89"/>
  <c r="V43" i="89"/>
  <c r="V42" i="89"/>
  <c r="V41" i="89"/>
  <c r="V40" i="89"/>
  <c r="V39" i="89"/>
  <c r="V38" i="89"/>
  <c r="V37" i="89"/>
  <c r="V36" i="89"/>
  <c r="V35" i="89"/>
  <c r="AB34" i="89"/>
  <c r="AA34" i="89"/>
  <c r="V34" i="89"/>
  <c r="AB33" i="89"/>
  <c r="AA33" i="89"/>
  <c r="V33" i="89"/>
  <c r="V32" i="89"/>
  <c r="V31" i="89"/>
  <c r="V30" i="89"/>
  <c r="AA29" i="89"/>
  <c r="V29" i="89"/>
  <c r="V28" i="89"/>
  <c r="V27" i="89"/>
  <c r="V26" i="89"/>
  <c r="Z25" i="89"/>
  <c r="V25" i="89"/>
  <c r="Z24" i="89"/>
  <c r="V24" i="89"/>
  <c r="Z23" i="89"/>
  <c r="V23" i="89"/>
  <c r="Z22" i="89"/>
  <c r="V22" i="89"/>
  <c r="Z21" i="89"/>
  <c r="V21" i="89"/>
  <c r="Z20" i="89"/>
  <c r="V20" i="89"/>
  <c r="Z19" i="89"/>
  <c r="V19" i="89"/>
  <c r="Z18" i="89"/>
  <c r="V18" i="89"/>
  <c r="Z17" i="89"/>
  <c r="V17" i="89"/>
  <c r="Z16" i="89"/>
  <c r="V16" i="89"/>
  <c r="V15" i="89"/>
  <c r="AL14" i="89"/>
  <c r="AM14" i="89" s="1"/>
  <c r="V14" i="89"/>
  <c r="AL13" i="89"/>
  <c r="AM13" i="89" s="1"/>
  <c r="Y13" i="89"/>
  <c r="X13" i="89"/>
  <c r="W13" i="89"/>
  <c r="V13" i="89"/>
  <c r="AL12" i="89"/>
  <c r="AM12" i="89" s="1"/>
  <c r="V12" i="89"/>
  <c r="AL11" i="89"/>
  <c r="AM11" i="89" s="1"/>
  <c r="V11" i="89"/>
  <c r="AL10" i="89"/>
  <c r="AM10" i="89" s="1"/>
  <c r="V10" i="89"/>
  <c r="AL9" i="89"/>
  <c r="AM9" i="89" s="1"/>
  <c r="AH9" i="89"/>
  <c r="AG9" i="89"/>
  <c r="W9" i="89" a="1"/>
  <c r="W9" i="89" s="1"/>
  <c r="V9" i="89"/>
  <c r="AL8" i="89"/>
  <c r="AM8" i="89" s="1"/>
  <c r="V8" i="89"/>
  <c r="AL7" i="89"/>
  <c r="AM7" i="89" s="1"/>
  <c r="V7" i="89"/>
  <c r="AL6" i="89"/>
  <c r="AM6" i="89" s="1"/>
  <c r="V6" i="89"/>
  <c r="AL5" i="89"/>
  <c r="AM5" i="89" s="1"/>
  <c r="AI5" i="89"/>
  <c r="AH5" i="89" s="1"/>
  <c r="AA32" i="89" s="1"/>
  <c r="AG5" i="89"/>
  <c r="AF5" i="89"/>
  <c r="Y5" i="89"/>
  <c r="X5" i="89"/>
  <c r="AA5" i="89" s="1"/>
  <c r="W5" i="89"/>
  <c r="V5" i="89"/>
  <c r="V52" i="88"/>
  <c r="V51" i="88"/>
  <c r="V50" i="88"/>
  <c r="V49" i="88"/>
  <c r="V48" i="88"/>
  <c r="V47" i="88"/>
  <c r="V46" i="88"/>
  <c r="V45" i="88"/>
  <c r="V44" i="88"/>
  <c r="V43" i="88"/>
  <c r="V42" i="88"/>
  <c r="V41" i="88"/>
  <c r="V40" i="88"/>
  <c r="V39" i="88"/>
  <c r="V38" i="88"/>
  <c r="V37" i="88"/>
  <c r="V36" i="88"/>
  <c r="V35" i="88"/>
  <c r="AB34" i="88"/>
  <c r="AA34" i="88"/>
  <c r="V34" i="88"/>
  <c r="AB33" i="88"/>
  <c r="AA33" i="88"/>
  <c r="V33" i="88"/>
  <c r="V32" i="88"/>
  <c r="V31" i="88"/>
  <c r="V30" i="88"/>
  <c r="AA29" i="88"/>
  <c r="V29" i="88"/>
  <c r="V28" i="88"/>
  <c r="V27" i="88"/>
  <c r="V26" i="88"/>
  <c r="Z25" i="88"/>
  <c r="V25" i="88"/>
  <c r="Z24" i="88"/>
  <c r="V24" i="88"/>
  <c r="Z23" i="88"/>
  <c r="V23" i="88"/>
  <c r="Z22" i="88"/>
  <c r="V22" i="88"/>
  <c r="Z21" i="88"/>
  <c r="V21" i="88"/>
  <c r="Z20" i="88"/>
  <c r="V20" i="88"/>
  <c r="Z19" i="88"/>
  <c r="V19" i="88"/>
  <c r="Z18" i="88"/>
  <c r="V18" i="88"/>
  <c r="Z17" i="88"/>
  <c r="V17" i="88"/>
  <c r="Z16" i="88"/>
  <c r="V16" i="88"/>
  <c r="V15" i="88"/>
  <c r="AL14" i="88"/>
  <c r="AM14" i="88" s="1"/>
  <c r="V14" i="88"/>
  <c r="AL13" i="88"/>
  <c r="AM13" i="88" s="1"/>
  <c r="Y13" i="88"/>
  <c r="X13" i="88"/>
  <c r="W13" i="88"/>
  <c r="V13" i="88"/>
  <c r="AL12" i="88"/>
  <c r="AM12" i="88" s="1"/>
  <c r="V12" i="88"/>
  <c r="AL11" i="88"/>
  <c r="AM11" i="88" s="1"/>
  <c r="V11" i="88"/>
  <c r="AL10" i="88"/>
  <c r="AM10" i="88" s="1"/>
  <c r="V10" i="88"/>
  <c r="AL9" i="88"/>
  <c r="AM9" i="88" s="1"/>
  <c r="AH9" i="88"/>
  <c r="AG9" i="88"/>
  <c r="W9" i="88" a="1"/>
  <c r="W9" i="88" s="1"/>
  <c r="V9" i="88"/>
  <c r="AL8" i="88"/>
  <c r="AM8" i="88" s="1"/>
  <c r="V8" i="88"/>
  <c r="AL7" i="88"/>
  <c r="AM7" i="88" s="1"/>
  <c r="V7" i="88"/>
  <c r="AL6" i="88"/>
  <c r="AM6" i="88" s="1"/>
  <c r="V6" i="88"/>
  <c r="AL5" i="88"/>
  <c r="AM5" i="88" s="1"/>
  <c r="AI5" i="88"/>
  <c r="AH5" i="88" s="1"/>
  <c r="AA32" i="88" s="1"/>
  <c r="AG5" i="88"/>
  <c r="AF5" i="88"/>
  <c r="Y5" i="88"/>
  <c r="X5" i="88"/>
  <c r="Z5" i="88" s="1"/>
  <c r="AE5" i="88" s="1"/>
  <c r="W5" i="88"/>
  <c r="V5" i="88"/>
  <c r="V52" i="87"/>
  <c r="V51" i="87"/>
  <c r="V50" i="87"/>
  <c r="V49" i="87"/>
  <c r="V48" i="87"/>
  <c r="V47" i="87"/>
  <c r="V46" i="87"/>
  <c r="V45" i="87"/>
  <c r="V44" i="87"/>
  <c r="V43" i="87"/>
  <c r="V42" i="87"/>
  <c r="V41" i="87"/>
  <c r="V40" i="87"/>
  <c r="V39" i="87"/>
  <c r="V38" i="87"/>
  <c r="V37" i="87"/>
  <c r="V36" i="87"/>
  <c r="V35" i="87"/>
  <c r="AB34" i="87"/>
  <c r="AA34" i="87"/>
  <c r="V34" i="87"/>
  <c r="AB33" i="87"/>
  <c r="AA33" i="87"/>
  <c r="V33" i="87"/>
  <c r="V32" i="87"/>
  <c r="V31" i="87"/>
  <c r="V30" i="87"/>
  <c r="AA29" i="87"/>
  <c r="V29" i="87"/>
  <c r="V28" i="87"/>
  <c r="V27" i="87"/>
  <c r="V26" i="87"/>
  <c r="Z25" i="87"/>
  <c r="V25" i="87"/>
  <c r="Z24" i="87"/>
  <c r="V24" i="87"/>
  <c r="Z23" i="87"/>
  <c r="V23" i="87"/>
  <c r="Z22" i="87"/>
  <c r="V22" i="87"/>
  <c r="Z21" i="87"/>
  <c r="V21" i="87"/>
  <c r="Z20" i="87"/>
  <c r="V20" i="87"/>
  <c r="Z19" i="87"/>
  <c r="V19" i="87"/>
  <c r="Z18" i="87"/>
  <c r="V18" i="87"/>
  <c r="Z17" i="87"/>
  <c r="V17" i="87"/>
  <c r="Z16" i="87"/>
  <c r="V16" i="87"/>
  <c r="V15" i="87"/>
  <c r="AL14" i="87"/>
  <c r="AM14" i="87" s="1"/>
  <c r="V14" i="87"/>
  <c r="AL13" i="87"/>
  <c r="AM13" i="87" s="1"/>
  <c r="Y13" i="87"/>
  <c r="X13" i="87"/>
  <c r="W13" i="87"/>
  <c r="V13" i="87"/>
  <c r="AL12" i="87"/>
  <c r="AM12" i="87" s="1"/>
  <c r="V12" i="87"/>
  <c r="AL11" i="87"/>
  <c r="AM11" i="87" s="1"/>
  <c r="V11" i="87"/>
  <c r="AL10" i="87"/>
  <c r="AM10" i="87" s="1"/>
  <c r="V10" i="87"/>
  <c r="AL9" i="87"/>
  <c r="AM9" i="87" s="1"/>
  <c r="AH9" i="87"/>
  <c r="AG9" i="87"/>
  <c r="W9" i="87" a="1"/>
  <c r="W9" i="87" s="1"/>
  <c r="V9" i="87"/>
  <c r="AL8" i="87"/>
  <c r="AM8" i="87" s="1"/>
  <c r="V8" i="87"/>
  <c r="AL7" i="87"/>
  <c r="AM7" i="87" s="1"/>
  <c r="V7" i="87"/>
  <c r="AL6" i="87"/>
  <c r="AM6" i="87" s="1"/>
  <c r="V6" i="87"/>
  <c r="AL5" i="87"/>
  <c r="AM5" i="87" s="1"/>
  <c r="AI5" i="87"/>
  <c r="AH5" i="87" s="1"/>
  <c r="AA32" i="87" s="1"/>
  <c r="AG5" i="87"/>
  <c r="AF5" i="87"/>
  <c r="Y5" i="87"/>
  <c r="X5" i="87"/>
  <c r="W5" i="87"/>
  <c r="V5" i="87"/>
  <c r="V52" i="86"/>
  <c r="V51" i="86"/>
  <c r="V50" i="86"/>
  <c r="V49" i="86"/>
  <c r="V48" i="86"/>
  <c r="V47" i="86"/>
  <c r="V46" i="86"/>
  <c r="V45" i="86"/>
  <c r="V44" i="86"/>
  <c r="V43" i="86"/>
  <c r="V42" i="86"/>
  <c r="V41" i="86"/>
  <c r="V40" i="86"/>
  <c r="V39" i="86"/>
  <c r="V38" i="86"/>
  <c r="V37" i="86"/>
  <c r="V36" i="86"/>
  <c r="V35" i="86"/>
  <c r="AB34" i="86"/>
  <c r="AA34" i="86"/>
  <c r="V34" i="86"/>
  <c r="AB33" i="86"/>
  <c r="AA33" i="86"/>
  <c r="V33" i="86"/>
  <c r="V32" i="86"/>
  <c r="V31" i="86"/>
  <c r="V30" i="86"/>
  <c r="AA29" i="86"/>
  <c r="V29" i="86"/>
  <c r="V28" i="86"/>
  <c r="V27" i="86"/>
  <c r="V26" i="86"/>
  <c r="Z25" i="86"/>
  <c r="V25" i="86"/>
  <c r="Z24" i="86"/>
  <c r="V24" i="86"/>
  <c r="Z23" i="86"/>
  <c r="V23" i="86"/>
  <c r="Z22" i="86"/>
  <c r="V22" i="86"/>
  <c r="Z21" i="86"/>
  <c r="V21" i="86"/>
  <c r="Z20" i="86"/>
  <c r="V20" i="86"/>
  <c r="Z19" i="86"/>
  <c r="V19" i="86"/>
  <c r="Z18" i="86"/>
  <c r="V18" i="86"/>
  <c r="Z17" i="86"/>
  <c r="V17" i="86"/>
  <c r="Z16" i="86"/>
  <c r="V16" i="86"/>
  <c r="V15" i="86"/>
  <c r="AL14" i="86"/>
  <c r="AM14" i="86" s="1"/>
  <c r="V14" i="86"/>
  <c r="AL13" i="86"/>
  <c r="AM13" i="86" s="1"/>
  <c r="Y13" i="86"/>
  <c r="X13" i="86"/>
  <c r="W13" i="86"/>
  <c r="V13" i="86"/>
  <c r="AL12" i="86"/>
  <c r="AM12" i="86" s="1"/>
  <c r="V12" i="86"/>
  <c r="AL11" i="86"/>
  <c r="AM11" i="86" s="1"/>
  <c r="V11" i="86"/>
  <c r="AL10" i="86"/>
  <c r="AM10" i="86" s="1"/>
  <c r="V10" i="86"/>
  <c r="AL9" i="86"/>
  <c r="AM9" i="86" s="1"/>
  <c r="AH9" i="86"/>
  <c r="AG9" i="86"/>
  <c r="W9" i="86" a="1"/>
  <c r="W9" i="86" s="1"/>
  <c r="V9" i="86"/>
  <c r="AL8" i="86"/>
  <c r="AM8" i="86" s="1"/>
  <c r="V8" i="86"/>
  <c r="AL7" i="86"/>
  <c r="AM7" i="86" s="1"/>
  <c r="V7" i="86"/>
  <c r="AL6" i="86"/>
  <c r="AM6" i="86" s="1"/>
  <c r="V6" i="86"/>
  <c r="AL5" i="86"/>
  <c r="AM5" i="86" s="1"/>
  <c r="AI5" i="86"/>
  <c r="AH5" i="86" s="1"/>
  <c r="AA32" i="86" s="1"/>
  <c r="AG5" i="86"/>
  <c r="AF5" i="86"/>
  <c r="Y5" i="86"/>
  <c r="X5" i="86"/>
  <c r="W5" i="86"/>
  <c r="V5" i="86"/>
  <c r="V52" i="85"/>
  <c r="V51" i="85"/>
  <c r="V50" i="85"/>
  <c r="V49" i="85"/>
  <c r="V48" i="85"/>
  <c r="V47" i="85"/>
  <c r="V46" i="85"/>
  <c r="V45" i="85"/>
  <c r="V44" i="85"/>
  <c r="V43" i="85"/>
  <c r="V42" i="85"/>
  <c r="V41" i="85"/>
  <c r="V40" i="85"/>
  <c r="V39" i="85"/>
  <c r="V38" i="85"/>
  <c r="V37" i="85"/>
  <c r="V36" i="85"/>
  <c r="V35" i="85"/>
  <c r="AB34" i="85"/>
  <c r="AA34" i="85"/>
  <c r="V34" i="85"/>
  <c r="AB33" i="85"/>
  <c r="AA33" i="85"/>
  <c r="V33" i="85"/>
  <c r="V32" i="85"/>
  <c r="V31" i="85"/>
  <c r="V30" i="85"/>
  <c r="AA29" i="85"/>
  <c r="V29" i="85"/>
  <c r="V28" i="85"/>
  <c r="V27" i="85"/>
  <c r="V26" i="85"/>
  <c r="Z25" i="85"/>
  <c r="V25" i="85"/>
  <c r="Z24" i="85"/>
  <c r="V24" i="85"/>
  <c r="Z23" i="85"/>
  <c r="V23" i="85"/>
  <c r="Z22" i="85"/>
  <c r="V22" i="85"/>
  <c r="Z21" i="85"/>
  <c r="V21" i="85"/>
  <c r="Z20" i="85"/>
  <c r="V20" i="85"/>
  <c r="Z19" i="85"/>
  <c r="V19" i="85"/>
  <c r="Z18" i="85"/>
  <c r="V18" i="85"/>
  <c r="Z17" i="85"/>
  <c r="V17" i="85"/>
  <c r="Z16" i="85"/>
  <c r="V16" i="85"/>
  <c r="V15" i="85"/>
  <c r="AL14" i="85"/>
  <c r="AM14" i="85" s="1"/>
  <c r="V14" i="85"/>
  <c r="AL13" i="85"/>
  <c r="AM13" i="85" s="1"/>
  <c r="Y13" i="85"/>
  <c r="X13" i="85"/>
  <c r="W13" i="85"/>
  <c r="V13" i="85"/>
  <c r="AL12" i="85"/>
  <c r="AM12" i="85" s="1"/>
  <c r="V12" i="85"/>
  <c r="AL11" i="85"/>
  <c r="AM11" i="85" s="1"/>
  <c r="V11" i="85"/>
  <c r="AL10" i="85"/>
  <c r="AM10" i="85" s="1"/>
  <c r="V10" i="85"/>
  <c r="AL9" i="85"/>
  <c r="AM9" i="85" s="1"/>
  <c r="AH9" i="85"/>
  <c r="AG9" i="85"/>
  <c r="W9" i="85" a="1"/>
  <c r="W9" i="85" s="1"/>
  <c r="V9" i="85"/>
  <c r="AL8" i="85"/>
  <c r="AM8" i="85" s="1"/>
  <c r="V8" i="85"/>
  <c r="AL7" i="85"/>
  <c r="AM7" i="85" s="1"/>
  <c r="V7" i="85"/>
  <c r="AL6" i="85"/>
  <c r="AM6" i="85" s="1"/>
  <c r="V6" i="85"/>
  <c r="AL5" i="85"/>
  <c r="AM5" i="85" s="1"/>
  <c r="AI5" i="85"/>
  <c r="AH5" i="85" s="1"/>
  <c r="AA32" i="85" s="1"/>
  <c r="AG5" i="85"/>
  <c r="AF5" i="85"/>
  <c r="Y5" i="85"/>
  <c r="X5" i="85"/>
  <c r="W5" i="85"/>
  <c r="V5" i="85"/>
  <c r="X14" i="4"/>
  <c r="V14" i="4"/>
  <c r="AA23" i="108" l="1"/>
  <c r="AA31" i="86"/>
  <c r="AA31" i="109"/>
  <c r="AA23" i="113"/>
  <c r="AA23" i="110"/>
  <c r="AA20" i="113"/>
  <c r="AA16" i="113"/>
  <c r="AA22" i="113"/>
  <c r="AA17" i="111"/>
  <c r="AA23" i="111"/>
  <c r="AA19" i="111"/>
  <c r="AA25" i="111"/>
  <c r="AA21" i="111"/>
  <c r="AA16" i="107"/>
  <c r="AA22" i="107"/>
  <c r="AA18" i="107"/>
  <c r="AA24" i="107"/>
  <c r="AA20" i="107"/>
  <c r="AE5" i="103"/>
  <c r="AA23" i="105"/>
  <c r="AA19" i="103"/>
  <c r="AA31" i="96"/>
  <c r="AA31" i="87"/>
  <c r="AA31" i="98"/>
  <c r="AE5" i="100"/>
  <c r="AA18" i="100"/>
  <c r="AA22" i="100"/>
  <c r="AA5" i="97"/>
  <c r="AA5" i="100"/>
  <c r="AA31" i="102"/>
  <c r="AA18" i="110"/>
  <c r="AA22" i="110"/>
  <c r="AA23" i="112"/>
  <c r="Z5" i="115"/>
  <c r="AF45" i="115" s="1"/>
  <c r="AA22" i="116"/>
  <c r="AA24" i="100"/>
  <c r="AA16" i="115"/>
  <c r="AA20" i="115"/>
  <c r="AA24" i="93"/>
  <c r="AA21" i="114"/>
  <c r="AA25" i="114"/>
  <c r="AA16" i="116"/>
  <c r="AA22" i="101"/>
  <c r="AA31" i="104"/>
  <c r="AA5" i="110"/>
  <c r="AA24" i="111"/>
  <c r="AA18" i="115"/>
  <c r="AA22" i="115"/>
  <c r="AA17" i="116"/>
  <c r="AA31" i="117"/>
  <c r="AA19" i="122"/>
  <c r="Z5" i="123"/>
  <c r="AF45" i="123" s="1"/>
  <c r="AA24" i="96"/>
  <c r="AA23" i="116"/>
  <c r="AA16" i="122"/>
  <c r="AA19" i="114"/>
  <c r="AC5" i="120"/>
  <c r="AA21" i="99"/>
  <c r="AA17" i="99"/>
  <c r="AA23" i="92"/>
  <c r="AA16" i="92"/>
  <c r="AA19" i="97"/>
  <c r="AA22" i="97"/>
  <c r="AA16" i="96"/>
  <c r="AA19" i="95"/>
  <c r="AA25" i="95"/>
  <c r="AA21" i="95"/>
  <c r="AA20" i="93"/>
  <c r="AA5" i="92"/>
  <c r="AA22" i="90"/>
  <c r="AA23" i="91"/>
  <c r="Z5" i="91"/>
  <c r="AE5" i="91" s="1"/>
  <c r="AA19" i="91"/>
  <c r="AA19" i="89"/>
  <c r="AA20" i="89"/>
  <c r="AA23" i="89"/>
  <c r="AC5" i="88"/>
  <c r="AA23" i="88"/>
  <c r="AA5" i="88"/>
  <c r="AA19" i="88"/>
  <c r="AA19" i="87"/>
  <c r="AA16" i="86"/>
  <c r="AA19" i="86"/>
  <c r="Z5" i="86"/>
  <c r="AE5" i="86" s="1"/>
  <c r="AA20" i="90"/>
  <c r="Z5" i="90"/>
  <c r="AE5" i="90" s="1"/>
  <c r="AA28" i="98"/>
  <c r="Z5" i="96"/>
  <c r="AE5" i="96" s="1"/>
  <c r="AA5" i="96"/>
  <c r="AA25" i="96"/>
  <c r="AA23" i="86"/>
  <c r="AA31" i="89"/>
  <c r="AA31" i="91"/>
  <c r="AA19" i="92"/>
  <c r="AA16" i="93"/>
  <c r="AA18" i="95"/>
  <c r="AA20" i="95"/>
  <c r="AA17" i="96"/>
  <c r="AA19" i="96"/>
  <c r="AA21" i="96"/>
  <c r="AA23" i="96"/>
  <c r="AA18" i="97"/>
  <c r="AA23" i="99"/>
  <c r="AA19" i="100"/>
  <c r="AA23" i="100"/>
  <c r="AA25" i="100"/>
  <c r="AA18" i="102"/>
  <c r="AA22" i="102"/>
  <c r="AA18" i="103"/>
  <c r="AA16" i="105"/>
  <c r="AA20" i="105"/>
  <c r="AA22" i="105"/>
  <c r="AA19" i="106"/>
  <c r="AA21" i="106"/>
  <c r="AA25" i="106"/>
  <c r="AA28" i="107"/>
  <c r="AC5" i="108"/>
  <c r="Z5" i="110"/>
  <c r="AA25" i="110"/>
  <c r="AA31" i="111"/>
  <c r="AA16" i="112"/>
  <c r="AA18" i="112"/>
  <c r="AA22" i="112"/>
  <c r="AA5" i="113"/>
  <c r="Z5" i="116"/>
  <c r="AF42" i="116" s="1"/>
  <c r="AA22" i="117"/>
  <c r="AA17" i="118"/>
  <c r="AA18" i="119"/>
  <c r="AA5" i="121"/>
  <c r="AA19" i="121"/>
  <c r="AA19" i="118"/>
  <c r="AA23" i="118"/>
  <c r="AA25" i="118"/>
  <c r="AA16" i="120"/>
  <c r="AA18" i="120"/>
  <c r="AA24" i="120"/>
  <c r="AA31" i="123"/>
  <c r="AA18" i="123"/>
  <c r="AA22" i="123"/>
  <c r="AA18" i="96"/>
  <c r="AA20" i="96"/>
  <c r="AA22" i="96"/>
  <c r="AA17" i="97"/>
  <c r="AA17" i="103"/>
  <c r="AA19" i="105"/>
  <c r="AA21" i="105"/>
  <c r="AA18" i="106"/>
  <c r="AA20" i="106"/>
  <c r="AA17" i="112"/>
  <c r="AA19" i="112"/>
  <c r="AA21" i="112"/>
  <c r="AA18" i="118"/>
  <c r="AA22" i="121"/>
  <c r="AA19" i="85"/>
  <c r="AA23" i="85"/>
  <c r="AA20" i="88"/>
  <c r="AA22" i="88"/>
  <c r="AA22" i="91"/>
  <c r="AA23" i="93"/>
  <c r="AA31" i="97"/>
  <c r="AA21" i="97"/>
  <c r="AA23" i="97"/>
  <c r="AA25" i="97"/>
  <c r="AA17" i="100"/>
  <c r="AA24" i="101"/>
  <c r="AA31" i="101"/>
  <c r="AA19" i="101"/>
  <c r="AA21" i="101"/>
  <c r="AA23" i="103"/>
  <c r="AA25" i="103"/>
  <c r="Z5" i="109"/>
  <c r="AA19" i="109"/>
  <c r="AA21" i="109"/>
  <c r="AA31" i="110"/>
  <c r="AA17" i="110"/>
  <c r="AA19" i="110"/>
  <c r="AA21" i="110"/>
  <c r="AA16" i="111"/>
  <c r="AA18" i="111"/>
  <c r="AA22" i="111"/>
  <c r="AA25" i="112"/>
  <c r="AA19" i="113"/>
  <c r="AA21" i="113"/>
  <c r="AA18" i="114"/>
  <c r="AA20" i="114"/>
  <c r="AA19" i="115"/>
  <c r="AA21" i="115"/>
  <c r="AA23" i="115"/>
  <c r="AA25" i="115"/>
  <c r="AA31" i="116"/>
  <c r="AA19" i="116"/>
  <c r="AA21" i="116"/>
  <c r="Z5" i="117"/>
  <c r="AF45" i="117" s="1"/>
  <c r="AA5" i="118"/>
  <c r="AA22" i="118"/>
  <c r="AA24" i="118"/>
  <c r="AA31" i="119"/>
  <c r="AA5" i="120"/>
  <c r="AA23" i="120"/>
  <c r="AA25" i="120"/>
  <c r="AA17" i="121"/>
  <c r="AA24" i="121"/>
  <c r="AA5" i="123"/>
  <c r="AA19" i="123"/>
  <c r="AA23" i="123"/>
  <c r="AA24" i="86"/>
  <c r="AA18" i="87"/>
  <c r="AA22" i="89"/>
  <c r="AA24" i="90"/>
  <c r="AA24" i="92"/>
  <c r="Z5" i="92"/>
  <c r="AE5" i="92" s="1"/>
  <c r="AA17" i="92"/>
  <c r="AA25" i="85"/>
  <c r="Z5" i="85"/>
  <c r="AE5" i="85" s="1"/>
  <c r="AA17" i="86"/>
  <c r="AA5" i="87"/>
  <c r="AA31" i="85"/>
  <c r="AA16" i="85"/>
  <c r="AA21" i="86"/>
  <c r="AA22" i="87"/>
  <c r="AA17" i="88"/>
  <c r="AA24" i="88"/>
  <c r="AA17" i="90"/>
  <c r="AA16" i="91"/>
  <c r="AA18" i="85"/>
  <c r="AA5" i="85"/>
  <c r="AA18" i="86"/>
  <c r="AA25" i="86"/>
  <c r="AA21" i="90"/>
  <c r="AA25" i="90"/>
  <c r="AA16" i="99"/>
  <c r="AA20" i="85"/>
  <c r="AA17" i="85"/>
  <c r="AA24" i="85"/>
  <c r="AA5" i="86"/>
  <c r="AA22" i="86"/>
  <c r="AA23" i="87"/>
  <c r="AA18" i="88"/>
  <c r="AA25" i="88"/>
  <c r="AA16" i="89"/>
  <c r="AA18" i="90"/>
  <c r="AA17" i="91"/>
  <c r="AA24" i="91"/>
  <c r="AA22" i="92"/>
  <c r="AA24" i="99"/>
  <c r="AA18" i="98"/>
  <c r="AA22" i="98"/>
  <c r="AA20" i="87"/>
  <c r="AA24" i="87"/>
  <c r="AA17" i="89"/>
  <c r="AA24" i="89"/>
  <c r="AA5" i="90"/>
  <c r="AA18" i="91"/>
  <c r="AA25" i="91"/>
  <c r="Z5" i="93"/>
  <c r="AE5" i="93" s="1"/>
  <c r="AA17" i="93"/>
  <c r="AA22" i="85"/>
  <c r="AA17" i="87"/>
  <c r="Z5" i="89"/>
  <c r="AE5" i="89" s="1"/>
  <c r="AA21" i="89"/>
  <c r="AA19" i="90"/>
  <c r="AA23" i="90"/>
  <c r="AA19" i="99"/>
  <c r="Z5" i="99"/>
  <c r="AE5" i="99" s="1"/>
  <c r="AA20" i="86"/>
  <c r="Z5" i="87"/>
  <c r="AE5" i="87" s="1"/>
  <c r="AA21" i="87"/>
  <c r="AA25" i="87"/>
  <c r="AA31" i="88"/>
  <c r="AA16" i="88"/>
  <c r="AA18" i="93"/>
  <c r="AA25" i="93"/>
  <c r="AC5" i="95"/>
  <c r="AA17" i="95"/>
  <c r="AA24" i="95"/>
  <c r="AA20" i="99"/>
  <c r="AA21" i="100"/>
  <c r="AA18" i="101"/>
  <c r="AA25" i="101"/>
  <c r="AA24" i="103"/>
  <c r="AA31" i="105"/>
  <c r="AC5" i="106"/>
  <c r="AA17" i="106"/>
  <c r="AA24" i="106"/>
  <c r="AA31" i="107"/>
  <c r="AA16" i="108"/>
  <c r="AA17" i="109"/>
  <c r="AA24" i="109"/>
  <c r="AA31" i="112"/>
  <c r="AA31" i="113"/>
  <c r="AC5" i="114"/>
  <c r="AA17" i="114"/>
  <c r="AA24" i="114"/>
  <c r="AA28" i="116"/>
  <c r="AA21" i="118"/>
  <c r="Y9" i="119"/>
  <c r="AF9" i="119" s="1"/>
  <c r="Z5" i="122"/>
  <c r="AF45" i="122" s="1"/>
  <c r="AA18" i="122"/>
  <c r="AA25" i="122"/>
  <c r="AA18" i="104"/>
  <c r="AA22" i="104"/>
  <c r="AA20" i="108"/>
  <c r="AA17" i="117"/>
  <c r="AA20" i="120"/>
  <c r="AA5" i="122"/>
  <c r="AA22" i="122"/>
  <c r="AA17" i="108"/>
  <c r="AA24" i="108"/>
  <c r="AA5" i="109"/>
  <c r="AA18" i="109"/>
  <c r="AA25" i="109"/>
  <c r="X9" i="116"/>
  <c r="AA5" i="117"/>
  <c r="AA21" i="117"/>
  <c r="AA17" i="119"/>
  <c r="AA17" i="120"/>
  <c r="Z5" i="121"/>
  <c r="AF45" i="121" s="1"/>
  <c r="AA21" i="121"/>
  <c r="AA18" i="89"/>
  <c r="AA25" i="89"/>
  <c r="AA31" i="90"/>
  <c r="AA20" i="91"/>
  <c r="AA21" i="93"/>
  <c r="AA5" i="95"/>
  <c r="AA22" i="95"/>
  <c r="AA16" i="98"/>
  <c r="AA20" i="98"/>
  <c r="AA24" i="98"/>
  <c r="AA18" i="99"/>
  <c r="AA25" i="99"/>
  <c r="AA31" i="100"/>
  <c r="AA16" i="102"/>
  <c r="AA20" i="102"/>
  <c r="AA24" i="102"/>
  <c r="AA5" i="103"/>
  <c r="AA21" i="103"/>
  <c r="AA28" i="104"/>
  <c r="AC5" i="105"/>
  <c r="AA17" i="105"/>
  <c r="AA24" i="105"/>
  <c r="AA5" i="106"/>
  <c r="AA22" i="106"/>
  <c r="Z5" i="108"/>
  <c r="AF45" i="108" s="1"/>
  <c r="AA21" i="108"/>
  <c r="AA22" i="109"/>
  <c r="AA24" i="112"/>
  <c r="AA17" i="113"/>
  <c r="AA24" i="113"/>
  <c r="AA5" i="114"/>
  <c r="AA22" i="114"/>
  <c r="Y9" i="116"/>
  <c r="AF9" i="116" s="1"/>
  <c r="AA18" i="117"/>
  <c r="AA25" i="117"/>
  <c r="AA31" i="118"/>
  <c r="Z5" i="120"/>
  <c r="AF45" i="120" s="1"/>
  <c r="AA21" i="120"/>
  <c r="AA18" i="121"/>
  <c r="AA25" i="121"/>
  <c r="AA31" i="122"/>
  <c r="AA23" i="101"/>
  <c r="AA5" i="108"/>
  <c r="AA18" i="108"/>
  <c r="AA25" i="108"/>
  <c r="Z9" i="116"/>
  <c r="AG45" i="116" s="1"/>
  <c r="AA30" i="116"/>
  <c r="AA21" i="119"/>
  <c r="AA22" i="99"/>
  <c r="AA21" i="85"/>
  <c r="AA16" i="87"/>
  <c r="AA21" i="88"/>
  <c r="AA21" i="91"/>
  <c r="AA21" i="92"/>
  <c r="AA22" i="93"/>
  <c r="AA31" i="95"/>
  <c r="AA24" i="97"/>
  <c r="AA16" i="100"/>
  <c r="Z5" i="102"/>
  <c r="AF42" i="102" s="1"/>
  <c r="AA17" i="102"/>
  <c r="AA21" i="102"/>
  <c r="AA25" i="102"/>
  <c r="AA31" i="103"/>
  <c r="AA22" i="103"/>
  <c r="AA16" i="104"/>
  <c r="AA20" i="104"/>
  <c r="AA24" i="104"/>
  <c r="Z5" i="105"/>
  <c r="AF42" i="105" s="1"/>
  <c r="AA18" i="105"/>
  <c r="AA25" i="105"/>
  <c r="AA31" i="106"/>
  <c r="AA22" i="108"/>
  <c r="AA24" i="110"/>
  <c r="AC5" i="111"/>
  <c r="AA20" i="111"/>
  <c r="Z5" i="112"/>
  <c r="AC5" i="112" s="1"/>
  <c r="Z5" i="113"/>
  <c r="AC5" i="113" s="1"/>
  <c r="AA18" i="113"/>
  <c r="AA25" i="113"/>
  <c r="AA31" i="114"/>
  <c r="AC5" i="115"/>
  <c r="AA17" i="115"/>
  <c r="AA24" i="115"/>
  <c r="AA5" i="116"/>
  <c r="AF45" i="116"/>
  <c r="AA16" i="118"/>
  <c r="AA22" i="120"/>
  <c r="AA31" i="121"/>
  <c r="AA20" i="122"/>
  <c r="AA17" i="123"/>
  <c r="AA31" i="92"/>
  <c r="AA18" i="92"/>
  <c r="AA25" i="92"/>
  <c r="AA31" i="93"/>
  <c r="AA19" i="93"/>
  <c r="AA16" i="95"/>
  <c r="AA23" i="95"/>
  <c r="AA31" i="99"/>
  <c r="AC5" i="100"/>
  <c r="AA20" i="100"/>
  <c r="Z5" i="101"/>
  <c r="AA17" i="101"/>
  <c r="AA16" i="106"/>
  <c r="AA23" i="106"/>
  <c r="AA31" i="108"/>
  <c r="AA16" i="109"/>
  <c r="AA23" i="109"/>
  <c r="AA16" i="114"/>
  <c r="AA23" i="114"/>
  <c r="AC5" i="116"/>
  <c r="AA19" i="117"/>
  <c r="AC5" i="118"/>
  <c r="AA20" i="118"/>
  <c r="Z5" i="119"/>
  <c r="AF45" i="119" s="1"/>
  <c r="AA25" i="119"/>
  <c r="AA31" i="120"/>
  <c r="AA19" i="120"/>
  <c r="AC5" i="122"/>
  <c r="AA17" i="122"/>
  <c r="AA24" i="122"/>
  <c r="AA21" i="123"/>
  <c r="AA19" i="108"/>
  <c r="AA20" i="109"/>
  <c r="AA23" i="117"/>
  <c r="AA5" i="119"/>
  <c r="AA22" i="119"/>
  <c r="AA21" i="122"/>
  <c r="AA25" i="123"/>
  <c r="AA9" i="123" a="1"/>
  <c r="AA9" i="123" s="1"/>
  <c r="Z9" i="123"/>
  <c r="Y9" i="123"/>
  <c r="AF9" i="123" s="1"/>
  <c r="X9" i="123"/>
  <c r="AC5" i="123"/>
  <c r="AA28" i="123"/>
  <c r="AA30" i="123"/>
  <c r="AA16" i="123"/>
  <c r="AA20" i="123"/>
  <c r="AF42" i="123"/>
  <c r="AA9" i="122" a="1"/>
  <c r="AA9" i="122" s="1"/>
  <c r="Z9" i="122"/>
  <c r="Y9" i="122"/>
  <c r="AF9" i="122" s="1"/>
  <c r="X9" i="122"/>
  <c r="AA28" i="122"/>
  <c r="AA30" i="122"/>
  <c r="AF42" i="122"/>
  <c r="AA9" i="121" a="1"/>
  <c r="AA9" i="121" s="1"/>
  <c r="Z9" i="121"/>
  <c r="Y9" i="121"/>
  <c r="AF9" i="121" s="1"/>
  <c r="X9" i="121"/>
  <c r="AC5" i="121"/>
  <c r="AA28" i="121"/>
  <c r="AA30" i="121"/>
  <c r="AA16" i="121"/>
  <c r="AA9" i="120" a="1"/>
  <c r="AA9" i="120" s="1"/>
  <c r="Z9" i="120"/>
  <c r="X9" i="120"/>
  <c r="Y9" i="120"/>
  <c r="AF9" i="120" s="1"/>
  <c r="AA28" i="120"/>
  <c r="AA30" i="120"/>
  <c r="AF42" i="120"/>
  <c r="AC5" i="119"/>
  <c r="X9" i="119"/>
  <c r="AA28" i="119"/>
  <c r="AA30" i="119"/>
  <c r="AA16" i="119"/>
  <c r="AA20" i="119"/>
  <c r="Z9" i="119"/>
  <c r="AE9" i="119" s="1"/>
  <c r="AF42" i="119"/>
  <c r="AA9" i="118" a="1"/>
  <c r="AA9" i="118" s="1"/>
  <c r="Z9" i="118"/>
  <c r="AE9" i="118" s="1"/>
  <c r="Y9" i="118"/>
  <c r="AF9" i="118" s="1"/>
  <c r="X9" i="118"/>
  <c r="AA28" i="118"/>
  <c r="AA30" i="118"/>
  <c r="AF42" i="118"/>
  <c r="AA9" i="117" a="1"/>
  <c r="AA9" i="117" s="1"/>
  <c r="Z9" i="117"/>
  <c r="AE9" i="117" s="1"/>
  <c r="Y9" i="117"/>
  <c r="AF9" i="117" s="1"/>
  <c r="X9" i="117"/>
  <c r="AC5" i="117"/>
  <c r="AA28" i="117"/>
  <c r="AA30" i="117"/>
  <c r="AA16" i="117"/>
  <c r="AA20" i="117"/>
  <c r="AF42" i="117"/>
  <c r="AG42" i="116"/>
  <c r="AA9" i="115" a="1"/>
  <c r="AA9" i="115" s="1"/>
  <c r="Z9" i="115"/>
  <c r="Y9" i="115"/>
  <c r="AF9" i="115" s="1"/>
  <c r="X9" i="115"/>
  <c r="AA28" i="115"/>
  <c r="AF42" i="115"/>
  <c r="AA9" i="114" a="1"/>
  <c r="AA9" i="114" s="1"/>
  <c r="Z9" i="114"/>
  <c r="Y9" i="114"/>
  <c r="AF9" i="114" s="1"/>
  <c r="X9" i="114"/>
  <c r="AA28" i="114"/>
  <c r="AA30" i="114"/>
  <c r="AF42" i="114"/>
  <c r="AA9" i="113" a="1"/>
  <c r="AA9" i="113" s="1"/>
  <c r="Z9" i="113"/>
  <c r="Y9" i="113"/>
  <c r="AF9" i="113" s="1"/>
  <c r="X9" i="113"/>
  <c r="AA28" i="113"/>
  <c r="AA9" i="112" a="1"/>
  <c r="AA9" i="112" s="1"/>
  <c r="Z9" i="112"/>
  <c r="Y9" i="112"/>
  <c r="AF9" i="112" s="1"/>
  <c r="X9" i="112"/>
  <c r="AA28" i="112"/>
  <c r="AA20" i="112"/>
  <c r="AA9" i="111" a="1"/>
  <c r="AA9" i="111" s="1"/>
  <c r="Z9" i="111"/>
  <c r="AE9" i="111" s="1"/>
  <c r="Y9" i="111"/>
  <c r="AF9" i="111" s="1"/>
  <c r="X9" i="111"/>
  <c r="AA28" i="111"/>
  <c r="AA30" i="111"/>
  <c r="AF42" i="111"/>
  <c r="AA9" i="110" a="1"/>
  <c r="AA9" i="110" s="1"/>
  <c r="Z9" i="110"/>
  <c r="Y9" i="110"/>
  <c r="AF9" i="110" s="1"/>
  <c r="X9" i="110"/>
  <c r="AA28" i="110"/>
  <c r="AA16" i="110"/>
  <c r="AA20" i="110"/>
  <c r="AA9" i="109" a="1"/>
  <c r="AA9" i="109" s="1"/>
  <c r="Z9" i="109"/>
  <c r="Y9" i="109"/>
  <c r="AF9" i="109" s="1"/>
  <c r="X9" i="109"/>
  <c r="AA28" i="109"/>
  <c r="AA9" i="108" a="1"/>
  <c r="AA9" i="108" s="1"/>
  <c r="Z9" i="108"/>
  <c r="AE9" i="108" s="1"/>
  <c r="Y9" i="108"/>
  <c r="AF9" i="108" s="1"/>
  <c r="X9" i="108"/>
  <c r="AA28" i="108"/>
  <c r="AA9" i="107" a="1"/>
  <c r="AA9" i="107" s="1"/>
  <c r="Z9" i="107"/>
  <c r="X9" i="107"/>
  <c r="Y9" i="107"/>
  <c r="AF9" i="107" s="1"/>
  <c r="AA21" i="107"/>
  <c r="AA25" i="107"/>
  <c r="Z5" i="107"/>
  <c r="AE5" i="107" s="1"/>
  <c r="AA19" i="107"/>
  <c r="AA23" i="107"/>
  <c r="AA17" i="107"/>
  <c r="AA9" i="106" a="1"/>
  <c r="AA9" i="106" s="1"/>
  <c r="Z9" i="106"/>
  <c r="AE9" i="106" s="1"/>
  <c r="Y9" i="106"/>
  <c r="AF9" i="106" s="1"/>
  <c r="X9" i="106"/>
  <c r="AA28" i="106"/>
  <c r="AA30" i="106"/>
  <c r="AF42" i="106"/>
  <c r="AA9" i="105" a="1"/>
  <c r="AA9" i="105" s="1"/>
  <c r="Z9" i="105"/>
  <c r="Y9" i="105"/>
  <c r="AF9" i="105" s="1"/>
  <c r="X9" i="105"/>
  <c r="AA28" i="105"/>
  <c r="AA9" i="104" a="1"/>
  <c r="AA9" i="104" s="1"/>
  <c r="Z9" i="104"/>
  <c r="Y9" i="104"/>
  <c r="AF9" i="104" s="1"/>
  <c r="X9" i="104"/>
  <c r="AA17" i="104"/>
  <c r="AA21" i="104"/>
  <c r="AA25" i="104"/>
  <c r="Z5" i="104"/>
  <c r="AA19" i="104"/>
  <c r="AA23" i="104"/>
  <c r="AA9" i="103" a="1"/>
  <c r="AA9" i="103" s="1"/>
  <c r="Z9" i="103"/>
  <c r="Y9" i="103"/>
  <c r="AF9" i="103" s="1"/>
  <c r="X9" i="103"/>
  <c r="AC5" i="103"/>
  <c r="AA28" i="103"/>
  <c r="AA30" i="103"/>
  <c r="AA16" i="103"/>
  <c r="AA20" i="103"/>
  <c r="AF42" i="103"/>
  <c r="AA9" i="102" a="1"/>
  <c r="AA9" i="102" s="1"/>
  <c r="Z9" i="102"/>
  <c r="Y9" i="102"/>
  <c r="AF9" i="102" s="1"/>
  <c r="X9" i="102"/>
  <c r="AC5" i="102"/>
  <c r="AA28" i="102"/>
  <c r="AA19" i="102"/>
  <c r="AA23" i="102"/>
  <c r="AA9" i="101" a="1"/>
  <c r="AA9" i="101" s="1"/>
  <c r="Z9" i="101"/>
  <c r="Y9" i="101"/>
  <c r="AF9" i="101" s="1"/>
  <c r="X9" i="101"/>
  <c r="AA28" i="101"/>
  <c r="AA16" i="101"/>
  <c r="AA20" i="101"/>
  <c r="AA9" i="100" a="1"/>
  <c r="AA9" i="100" s="1"/>
  <c r="Z9" i="100"/>
  <c r="AE9" i="100" s="1"/>
  <c r="Y9" i="100"/>
  <c r="AF9" i="100" s="1"/>
  <c r="X9" i="100"/>
  <c r="AA28" i="100"/>
  <c r="AA30" i="100"/>
  <c r="AF42" i="100"/>
  <c r="AA9" i="99" a="1"/>
  <c r="AA9" i="99" s="1"/>
  <c r="Z9" i="99"/>
  <c r="Y9" i="99"/>
  <c r="AF9" i="99" s="1"/>
  <c r="X9" i="99"/>
  <c r="AA28" i="99"/>
  <c r="AA9" i="98" a="1"/>
  <c r="AA9" i="98" s="1"/>
  <c r="X9" i="98"/>
  <c r="Z9" i="98"/>
  <c r="AE9" i="98" s="1"/>
  <c r="Y9" i="98"/>
  <c r="AF9" i="98" s="1"/>
  <c r="AA17" i="98"/>
  <c r="AA25" i="98"/>
  <c r="Z5" i="98"/>
  <c r="AE5" i="98" s="1"/>
  <c r="AA19" i="98"/>
  <c r="AA23" i="98"/>
  <c r="AA21" i="98"/>
  <c r="Z9" i="97"/>
  <c r="Y9" i="97"/>
  <c r="AF9" i="97" s="1"/>
  <c r="X9" i="97"/>
  <c r="AA9" i="97" a="1"/>
  <c r="AA9" i="97" s="1"/>
  <c r="AC5" i="97"/>
  <c r="AA28" i="97"/>
  <c r="AA30" i="97"/>
  <c r="AA16" i="97"/>
  <c r="AA20" i="97"/>
  <c r="AA9" i="96" a="1"/>
  <c r="AA9" i="96" s="1"/>
  <c r="Z9" i="96"/>
  <c r="AE9" i="96" s="1"/>
  <c r="Y9" i="96"/>
  <c r="AF9" i="96" s="1"/>
  <c r="X9" i="96"/>
  <c r="AA28" i="96"/>
  <c r="AA9" i="95" a="1"/>
  <c r="AA9" i="95" s="1"/>
  <c r="Z9" i="95"/>
  <c r="Y9" i="95"/>
  <c r="AF9" i="95" s="1"/>
  <c r="X9" i="95"/>
  <c r="AA28" i="95"/>
  <c r="AA30" i="95"/>
  <c r="AA9" i="93" a="1"/>
  <c r="AA9" i="93" s="1"/>
  <c r="Y9" i="93"/>
  <c r="AF9" i="93" s="1"/>
  <c r="Z9" i="93"/>
  <c r="X9" i="93"/>
  <c r="AA28" i="93"/>
  <c r="Z9" i="92"/>
  <c r="Y9" i="92"/>
  <c r="AF9" i="92" s="1"/>
  <c r="X9" i="92"/>
  <c r="AA9" i="92" a="1"/>
  <c r="AA9" i="92" s="1"/>
  <c r="AA28" i="92"/>
  <c r="AA20" i="92"/>
  <c r="AA9" i="91" a="1"/>
  <c r="AA9" i="91" s="1"/>
  <c r="Z9" i="91"/>
  <c r="AE9" i="91" s="1"/>
  <c r="Y9" i="91"/>
  <c r="AF9" i="91" s="1"/>
  <c r="X9" i="91"/>
  <c r="AA28" i="91"/>
  <c r="X9" i="90"/>
  <c r="AA9" i="90" a="1"/>
  <c r="AA9" i="90" s="1"/>
  <c r="Z9" i="90"/>
  <c r="AE9" i="90" s="1"/>
  <c r="Y9" i="90"/>
  <c r="AF9" i="90" s="1"/>
  <c r="AA28" i="90"/>
  <c r="AA16" i="90"/>
  <c r="AA9" i="89" a="1"/>
  <c r="AA9" i="89" s="1"/>
  <c r="Z9" i="89"/>
  <c r="Y9" i="89"/>
  <c r="AF9" i="89" s="1"/>
  <c r="X9" i="89"/>
  <c r="AA28" i="89"/>
  <c r="Y9" i="88"/>
  <c r="AF9" i="88" s="1"/>
  <c r="X9" i="88"/>
  <c r="AA9" i="88" a="1"/>
  <c r="AA9" i="88" s="1"/>
  <c r="Z9" i="88"/>
  <c r="AE9" i="88" s="1"/>
  <c r="AA28" i="88"/>
  <c r="AA30" i="88"/>
  <c r="AA9" i="87" a="1"/>
  <c r="AA9" i="87" s="1"/>
  <c r="Z9" i="87"/>
  <c r="Y9" i="87"/>
  <c r="AF9" i="87" s="1"/>
  <c r="X9" i="87"/>
  <c r="AA28" i="87"/>
  <c r="Z9" i="86"/>
  <c r="X9" i="86"/>
  <c r="AA9" i="86" a="1"/>
  <c r="AA9" i="86" s="1"/>
  <c r="Y9" i="86"/>
  <c r="AF9" i="86" s="1"/>
  <c r="AA28" i="86"/>
  <c r="X9" i="85"/>
  <c r="AA9" i="85" a="1"/>
  <c r="AA9" i="85" s="1"/>
  <c r="Z9" i="85"/>
  <c r="Y9" i="85"/>
  <c r="AF9" i="85" s="1"/>
  <c r="AA28" i="85"/>
  <c r="AC5" i="107" l="1"/>
  <c r="AA30" i="102"/>
  <c r="AC5" i="104"/>
  <c r="AE5" i="104"/>
  <c r="AC5" i="96"/>
  <c r="AF45" i="113"/>
  <c r="AE5" i="113"/>
  <c r="AF42" i="113"/>
  <c r="AA30" i="113"/>
  <c r="AF45" i="112"/>
  <c r="AE5" i="112"/>
  <c r="AF45" i="110"/>
  <c r="AE5" i="110"/>
  <c r="AF45" i="109"/>
  <c r="AE5" i="109"/>
  <c r="AF42" i="109"/>
  <c r="AA30" i="109"/>
  <c r="AF42" i="110"/>
  <c r="AA30" i="110"/>
  <c r="AC5" i="110"/>
  <c r="AC5" i="109"/>
  <c r="AA30" i="96"/>
  <c r="AF45" i="101"/>
  <c r="AE5" i="101"/>
  <c r="AF45" i="102"/>
  <c r="AE5" i="102"/>
  <c r="AF45" i="105"/>
  <c r="AE5" i="105"/>
  <c r="AA30" i="93"/>
  <c r="AA30" i="91"/>
  <c r="AC5" i="98"/>
  <c r="AC5" i="101"/>
  <c r="AC5" i="92"/>
  <c r="AA30" i="90"/>
  <c r="AF42" i="101"/>
  <c r="AA30" i="105"/>
  <c r="AF42" i="108"/>
  <c r="AF42" i="112"/>
  <c r="AA30" i="115"/>
  <c r="AF42" i="121"/>
  <c r="AA30" i="101"/>
  <c r="AA30" i="108"/>
  <c r="AA30" i="112"/>
  <c r="AC5" i="99"/>
  <c r="AA30" i="99"/>
  <c r="AA30" i="92"/>
  <c r="AC5" i="90"/>
  <c r="AC5" i="87"/>
  <c r="AA30" i="87"/>
  <c r="AA30" i="86"/>
  <c r="AC5" i="93"/>
  <c r="AC5" i="91"/>
  <c r="AA30" i="89"/>
  <c r="AC5" i="89"/>
  <c r="AC5" i="86"/>
  <c r="AA30" i="85"/>
  <c r="AC5" i="85"/>
  <c r="AE9" i="116"/>
  <c r="AC9" i="116"/>
  <c r="AC9" i="123"/>
  <c r="AG45" i="123"/>
  <c r="AG42" i="123"/>
  <c r="AE9" i="123"/>
  <c r="AC9" i="122"/>
  <c r="AG45" i="122"/>
  <c r="AG42" i="122"/>
  <c r="AE9" i="122"/>
  <c r="AC9" i="121"/>
  <c r="AG45" i="121"/>
  <c r="AG42" i="121"/>
  <c r="AE9" i="121"/>
  <c r="AG45" i="120"/>
  <c r="AG42" i="120"/>
  <c r="AC9" i="120"/>
  <c r="AE9" i="120"/>
  <c r="AC9" i="119"/>
  <c r="AG45" i="119"/>
  <c r="AG42" i="119"/>
  <c r="AC9" i="118"/>
  <c r="AG45" i="118"/>
  <c r="AG42" i="118"/>
  <c r="AC9" i="117"/>
  <c r="AG45" i="117"/>
  <c r="AG42" i="117"/>
  <c r="AC9" i="115"/>
  <c r="AG45" i="115"/>
  <c r="AG42" i="115"/>
  <c r="AE9" i="115"/>
  <c r="AC9" i="114"/>
  <c r="AG45" i="114"/>
  <c r="AG42" i="114"/>
  <c r="AE9" i="114"/>
  <c r="AC9" i="113"/>
  <c r="AG45" i="113"/>
  <c r="AG42" i="113"/>
  <c r="AE9" i="113"/>
  <c r="AC9" i="112"/>
  <c r="AG45" i="112"/>
  <c r="AG42" i="112"/>
  <c r="AE9" i="112"/>
  <c r="AC9" i="111"/>
  <c r="AG45" i="111"/>
  <c r="AG42" i="111"/>
  <c r="AC9" i="110"/>
  <c r="AG45" i="110"/>
  <c r="AG42" i="110"/>
  <c r="AE9" i="110"/>
  <c r="AC9" i="109"/>
  <c r="AG45" i="109"/>
  <c r="AG42" i="109"/>
  <c r="AE9" i="109"/>
  <c r="AC9" i="108"/>
  <c r="AG45" i="108"/>
  <c r="AG42" i="108"/>
  <c r="AF45" i="107"/>
  <c r="AF42" i="107"/>
  <c r="AA30" i="107"/>
  <c r="AG45" i="107"/>
  <c r="AG42" i="107"/>
  <c r="AC9" i="107"/>
  <c r="AE9" i="107"/>
  <c r="AC9" i="106"/>
  <c r="AG45" i="106"/>
  <c r="AG42" i="106"/>
  <c r="AC9" i="105"/>
  <c r="AG45" i="105"/>
  <c r="AG42" i="105"/>
  <c r="AE9" i="105"/>
  <c r="AG45" i="104"/>
  <c r="AG42" i="104"/>
  <c r="AC9" i="104"/>
  <c r="AE9" i="104"/>
  <c r="AF45" i="104"/>
  <c r="AF42" i="104"/>
  <c r="AA30" i="104"/>
  <c r="AC9" i="103"/>
  <c r="AG45" i="103"/>
  <c r="AG42" i="103"/>
  <c r="AE9" i="103"/>
  <c r="AC9" i="102"/>
  <c r="AG45" i="102"/>
  <c r="AG42" i="102"/>
  <c r="AE9" i="102"/>
  <c r="AC9" i="101"/>
  <c r="AG45" i="101"/>
  <c r="AG42" i="101"/>
  <c r="AE9" i="101"/>
  <c r="AC9" i="100"/>
  <c r="AG45" i="100"/>
  <c r="AG42" i="100"/>
  <c r="AC9" i="99"/>
  <c r="AE9" i="99"/>
  <c r="AA30" i="98"/>
  <c r="AC9" i="98"/>
  <c r="AC9" i="97"/>
  <c r="AE9" i="97"/>
  <c r="AC9" i="96"/>
  <c r="AC9" i="95"/>
  <c r="AE9" i="95"/>
  <c r="AC9" i="93"/>
  <c r="AE9" i="93"/>
  <c r="AC9" i="92"/>
  <c r="AE9" i="92"/>
  <c r="AC9" i="91"/>
  <c r="AC9" i="90"/>
  <c r="AC9" i="89"/>
  <c r="AE9" i="89"/>
  <c r="AC9" i="88"/>
  <c r="AC9" i="87"/>
  <c r="AE9" i="87"/>
  <c r="AC9" i="86"/>
  <c r="AE9" i="86"/>
  <c r="AC9" i="85"/>
  <c r="AE9" i="85"/>
  <c r="V52" i="5"/>
  <c r="V51" i="5"/>
  <c r="V50" i="5"/>
  <c r="V49" i="5"/>
  <c r="V48" i="5"/>
  <c r="V47" i="5"/>
  <c r="V46" i="5"/>
  <c r="V45" i="5"/>
  <c r="V44" i="5"/>
  <c r="V43" i="5"/>
  <c r="V42" i="5"/>
  <c r="V41" i="5"/>
  <c r="V40" i="5"/>
  <c r="V39" i="5"/>
  <c r="V38" i="5"/>
  <c r="V37" i="5"/>
  <c r="AB34" i="5" l="1"/>
  <c r="AB33" i="5"/>
  <c r="AA34" i="5"/>
  <c r="AA33" i="5"/>
  <c r="AA29" i="5"/>
  <c r="Z25" i="5"/>
  <c r="Z24" i="5"/>
  <c r="Z23" i="5"/>
  <c r="Z22" i="5"/>
  <c r="Z21" i="5"/>
  <c r="Z20" i="5"/>
  <c r="Z19" i="5"/>
  <c r="Z18" i="5"/>
  <c r="Z17" i="5"/>
  <c r="Z16" i="5"/>
  <c r="Y13" i="5"/>
  <c r="X13" i="5"/>
  <c r="W13" i="5"/>
  <c r="AH9" i="5"/>
  <c r="AG9" i="5"/>
  <c r="W9" i="5" a="1"/>
  <c r="W9" i="5" s="1"/>
  <c r="AA9" i="5" s="1" a="1"/>
  <c r="AA9" i="5" s="1"/>
  <c r="AL14" i="5"/>
  <c r="AM14" i="5" s="1"/>
  <c r="AL13" i="5"/>
  <c r="AM13" i="5" s="1"/>
  <c r="AL12" i="5"/>
  <c r="AM12" i="5" s="1"/>
  <c r="AL11" i="5"/>
  <c r="AM11" i="5" s="1"/>
  <c r="AL10" i="5"/>
  <c r="AM10" i="5" s="1"/>
  <c r="AL9" i="5"/>
  <c r="AM9" i="5" s="1"/>
  <c r="AL8" i="5"/>
  <c r="AM8" i="5" s="1"/>
  <c r="AL7" i="5"/>
  <c r="AM7" i="5" s="1" a="1"/>
  <c r="AM7" i="5" s="1"/>
  <c r="AL6" i="5"/>
  <c r="AM6" i="5" s="1"/>
  <c r="AL5" i="5"/>
  <c r="AM5" i="5" s="1"/>
  <c r="AI5" i="5"/>
  <c r="AH5" i="5" s="1"/>
  <c r="AG5" i="5"/>
  <c r="AF5" i="5"/>
  <c r="Y5" i="5"/>
  <c r="X5" i="5"/>
  <c r="AA5" i="5" s="1"/>
  <c r="W5" i="5"/>
  <c r="C4" i="4"/>
  <c r="Z9" i="5" l="1"/>
  <c r="X9" i="5"/>
  <c r="Y9" i="5"/>
  <c r="Z5" i="5"/>
  <c r="F4" i="4"/>
  <c r="AE5" i="5" l="1"/>
  <c r="A43" i="4"/>
  <c r="A42" i="4"/>
  <c r="A41" i="4"/>
  <c r="A40" i="4"/>
  <c r="A39" i="4"/>
  <c r="A38" i="4"/>
  <c r="A37" i="4"/>
  <c r="A36" i="4"/>
  <c r="A35" i="4"/>
  <c r="A34" i="4"/>
  <c r="A33" i="4"/>
  <c r="A32" i="4"/>
  <c r="A31" i="4"/>
  <c r="A30" i="4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3" i="4"/>
  <c r="A12" i="4"/>
  <c r="A11" i="4"/>
  <c r="A10" i="4"/>
  <c r="A9" i="4"/>
  <c r="A8" i="4"/>
  <c r="A7" i="4"/>
  <c r="A6" i="4"/>
  <c r="A5" i="4"/>
  <c r="A4" i="4"/>
  <c r="AF9" i="5"/>
  <c r="AA32" i="5"/>
  <c r="AC5" i="5"/>
  <c r="V5" i="5"/>
  <c r="V6" i="5"/>
  <c r="V7" i="5"/>
  <c r="V8" i="5"/>
  <c r="V9" i="5"/>
  <c r="V10" i="5"/>
  <c r="V11" i="5"/>
  <c r="V12" i="5"/>
  <c r="V13" i="5"/>
  <c r="V14" i="5"/>
  <c r="V15" i="5"/>
  <c r="V16" i="5"/>
  <c r="AA16" i="5"/>
  <c r="V17" i="5"/>
  <c r="AA17" i="5"/>
  <c r="V18" i="5"/>
  <c r="AA18" i="5"/>
  <c r="V19" i="5"/>
  <c r="AA19" i="5"/>
  <c r="V20" i="5"/>
  <c r="AA20" i="5"/>
  <c r="V21" i="5"/>
  <c r="AA21" i="5"/>
  <c r="V22" i="5"/>
  <c r="AA22" i="5"/>
  <c r="V23" i="5"/>
  <c r="AA23" i="5"/>
  <c r="V24" i="5"/>
  <c r="AA24" i="5"/>
  <c r="V25" i="5"/>
  <c r="AA25" i="5"/>
  <c r="V26" i="5"/>
  <c r="V27" i="5"/>
  <c r="V28" i="5"/>
  <c r="V29" i="5"/>
  <c r="V30" i="5"/>
  <c r="V31" i="5"/>
  <c r="V32" i="5"/>
  <c r="V33" i="5"/>
  <c r="V34" i="5"/>
  <c r="V35" i="5"/>
  <c r="V36" i="5"/>
  <c r="AC9" i="5"/>
  <c r="AE9" i="5"/>
  <c r="AA30" i="5" l="1"/>
  <c r="AA28" i="5"/>
  <c r="AA31" i="5"/>
  <c r="G7" i="4" l="1"/>
  <c r="AF27" i="4"/>
  <c r="AE13" i="4"/>
  <c r="J12" i="4"/>
  <c r="S29" i="4"/>
  <c r="D6" i="4"/>
  <c r="W5" i="4"/>
  <c r="X42" i="4"/>
  <c r="AA17" i="4"/>
  <c r="W42" i="4"/>
  <c r="AB5" i="4"/>
  <c r="L16" i="4"/>
  <c r="AF6" i="4"/>
  <c r="V10" i="4"/>
  <c r="AD13" i="4"/>
  <c r="I7" i="4"/>
  <c r="U22" i="4"/>
  <c r="O36" i="4"/>
  <c r="V22" i="4"/>
  <c r="F43" i="4"/>
  <c r="E21" i="4"/>
  <c r="M12" i="4"/>
  <c r="W11" i="4"/>
  <c r="J35" i="4"/>
  <c r="AD26" i="4"/>
  <c r="T13" i="4"/>
  <c r="AF28" i="4"/>
  <c r="T8" i="4"/>
  <c r="X30" i="4"/>
  <c r="Q19" i="4"/>
  <c r="AD30" i="4"/>
  <c r="V15" i="4"/>
  <c r="Z27" i="4"/>
  <c r="AE34" i="4"/>
  <c r="AA42" i="4"/>
  <c r="U6" i="4"/>
  <c r="B18" i="4"/>
  <c r="D13" i="4"/>
  <c r="C23" i="4"/>
  <c r="W35" i="4"/>
  <c r="H4" i="4"/>
  <c r="C24" i="4"/>
  <c r="X16" i="4"/>
  <c r="J42" i="4"/>
  <c r="H20" i="4"/>
  <c r="G20" i="4"/>
  <c r="D26" i="4"/>
  <c r="K40" i="4"/>
  <c r="I42" i="4"/>
  <c r="Z17" i="4"/>
  <c r="X32" i="4"/>
  <c r="X20" i="4"/>
  <c r="AD17" i="4"/>
  <c r="AD34" i="4"/>
  <c r="W25" i="4"/>
  <c r="F28" i="4"/>
  <c r="J20" i="4"/>
  <c r="S37" i="4"/>
  <c r="G40" i="4"/>
  <c r="I39" i="4"/>
  <c r="V39" i="4"/>
  <c r="K20" i="4"/>
  <c r="AE8" i="4"/>
  <c r="G5" i="4"/>
  <c r="O35" i="4"/>
  <c r="T9" i="4"/>
  <c r="C9" i="4"/>
  <c r="AF17" i="4"/>
  <c r="Y34" i="4"/>
  <c r="D15" i="4"/>
  <c r="AB39" i="4"/>
  <c r="S21" i="4"/>
  <c r="Y17" i="4"/>
  <c r="Y20" i="4"/>
  <c r="H19" i="4"/>
  <c r="N11" i="4"/>
  <c r="K32" i="4"/>
  <c r="U25" i="4"/>
  <c r="E19" i="4"/>
  <c r="O26" i="4"/>
  <c r="B5" i="4"/>
  <c r="AF19" i="4"/>
  <c r="W8" i="4"/>
  <c r="M8" i="4"/>
  <c r="D39" i="4"/>
  <c r="F40" i="4"/>
  <c r="G9" i="4"/>
  <c r="O42" i="4"/>
  <c r="H6" i="4"/>
  <c r="AE19" i="4"/>
  <c r="F6" i="4"/>
  <c r="S7" i="4"/>
  <c r="K17" i="4"/>
  <c r="T35" i="4"/>
  <c r="S35" i="4"/>
  <c r="L41" i="4"/>
  <c r="L8" i="4"/>
  <c r="D12" i="4"/>
  <c r="Q18" i="4"/>
  <c r="H13" i="4"/>
  <c r="B39" i="4"/>
  <c r="AA28" i="4"/>
  <c r="G6" i="4"/>
  <c r="F25" i="4"/>
  <c r="Y5" i="4"/>
  <c r="K31" i="4"/>
  <c r="C12" i="4"/>
  <c r="AB4" i="4"/>
  <c r="S13" i="4"/>
  <c r="N41" i="4"/>
  <c r="Z21" i="4"/>
  <c r="T7" i="4"/>
  <c r="H38" i="4"/>
  <c r="S4" i="4"/>
  <c r="R41" i="4"/>
  <c r="I19" i="4"/>
  <c r="J10" i="4"/>
  <c r="I31" i="4"/>
  <c r="Z7" i="4"/>
  <c r="AA31" i="4"/>
  <c r="R28" i="4"/>
  <c r="N15" i="4"/>
  <c r="W27" i="4"/>
  <c r="L29" i="4"/>
  <c r="E8" i="4"/>
  <c r="K4" i="4"/>
  <c r="M30" i="4"/>
  <c r="E43" i="4"/>
  <c r="R42" i="4"/>
  <c r="B34" i="4"/>
  <c r="F31" i="4"/>
  <c r="Y43" i="4"/>
  <c r="M6" i="4"/>
  <c r="B19" i="4"/>
  <c r="X15" i="4"/>
  <c r="AA11" i="4"/>
  <c r="M17" i="4"/>
  <c r="O21" i="4"/>
  <c r="K16" i="4"/>
  <c r="T11" i="4"/>
  <c r="Q5" i="4"/>
  <c r="M4" i="4"/>
  <c r="J26" i="4"/>
  <c r="S17" i="4"/>
  <c r="F32" i="4"/>
  <c r="J27" i="4"/>
  <c r="L40" i="4"/>
  <c r="Y42" i="4"/>
  <c r="K24" i="4"/>
  <c r="D28" i="4"/>
  <c r="V20" i="4"/>
  <c r="D25" i="4"/>
  <c r="E30" i="4"/>
  <c r="Y22" i="4"/>
  <c r="S33" i="4"/>
  <c r="Z16" i="4"/>
  <c r="J29" i="4"/>
  <c r="AD18" i="4"/>
  <c r="M18" i="4"/>
  <c r="AB38" i="4"/>
  <c r="J22" i="4"/>
  <c r="V21" i="4"/>
  <c r="D8" i="4"/>
  <c r="D5" i="4"/>
  <c r="L36" i="4"/>
  <c r="G32" i="4"/>
  <c r="N8" i="4"/>
  <c r="K34" i="4"/>
  <c r="F5" i="4"/>
  <c r="S19" i="4"/>
  <c r="AB16" i="4"/>
  <c r="N10" i="4"/>
  <c r="AD8" i="4"/>
  <c r="I22" i="4"/>
  <c r="M16" i="4"/>
  <c r="C18" i="4"/>
  <c r="C16" i="4"/>
  <c r="X29" i="4"/>
  <c r="G4" i="4"/>
  <c r="G26" i="4"/>
  <c r="L38" i="4"/>
  <c r="F15" i="4"/>
  <c r="D37" i="4"/>
  <c r="AB27" i="4"/>
  <c r="AE36" i="4"/>
  <c r="R6" i="4"/>
  <c r="K35" i="4"/>
  <c r="U13" i="4"/>
  <c r="U26" i="4"/>
  <c r="M42" i="4"/>
  <c r="B9" i="4"/>
  <c r="X27" i="4"/>
  <c r="AF20" i="4"/>
  <c r="H16" i="4"/>
  <c r="D34" i="4"/>
  <c r="Q29" i="4"/>
  <c r="R13" i="4"/>
  <c r="M35" i="4"/>
  <c r="Z23" i="4"/>
  <c r="W34" i="4"/>
  <c r="Y16" i="4"/>
  <c r="AA23" i="4"/>
  <c r="Z4" i="4"/>
  <c r="Z18" i="4"/>
  <c r="M23" i="4"/>
  <c r="R12" i="4"/>
  <c r="I36" i="4"/>
  <c r="R25" i="4"/>
  <c r="W23" i="4"/>
  <c r="R15" i="4"/>
  <c r="Y23" i="4"/>
  <c r="R35" i="4"/>
  <c r="E39" i="4"/>
  <c r="H42" i="4"/>
  <c r="L30" i="4"/>
  <c r="W38" i="4"/>
  <c r="Q8" i="4"/>
  <c r="AF18" i="4"/>
  <c r="L31" i="4"/>
  <c r="L13" i="4"/>
  <c r="O23" i="4"/>
  <c r="T41" i="4"/>
  <c r="AB41" i="4"/>
  <c r="V35" i="4"/>
  <c r="J11" i="4"/>
  <c r="M9" i="4"/>
  <c r="B27" i="4"/>
  <c r="U43" i="4"/>
  <c r="AD11" i="4"/>
  <c r="Y26" i="4"/>
  <c r="Q32" i="4"/>
  <c r="H17" i="4"/>
  <c r="J40" i="4"/>
  <c r="V31" i="4"/>
  <c r="T29" i="4"/>
  <c r="AD10" i="4"/>
  <c r="J16" i="4"/>
  <c r="N4" i="4"/>
  <c r="AD38" i="4"/>
  <c r="O13" i="4"/>
  <c r="AB6" i="4"/>
  <c r="S11" i="4"/>
  <c r="U36" i="4"/>
  <c r="S43" i="4"/>
  <c r="Y4" i="4"/>
  <c r="Q39" i="4"/>
  <c r="M34" i="4"/>
  <c r="D10" i="4"/>
  <c r="AE32" i="4"/>
  <c r="X31" i="4"/>
  <c r="Q33" i="4"/>
  <c r="N36" i="4"/>
  <c r="O7" i="4"/>
  <c r="S24" i="4"/>
  <c r="F16" i="4"/>
  <c r="C10" i="4"/>
  <c r="AF39" i="4"/>
  <c r="Q20" i="4"/>
  <c r="N31" i="4"/>
  <c r="K39" i="4"/>
  <c r="N39" i="4"/>
  <c r="L37" i="4"/>
  <c r="H27" i="4"/>
  <c r="N27" i="4"/>
  <c r="O29" i="4"/>
  <c r="G17" i="4"/>
  <c r="H10" i="4"/>
  <c r="G16" i="4"/>
  <c r="Y8" i="4"/>
  <c r="D40" i="4"/>
  <c r="W33" i="4"/>
  <c r="AE6" i="4"/>
  <c r="V43" i="4"/>
  <c r="F11" i="4"/>
  <c r="X5" i="4"/>
  <c r="U17" i="4"/>
  <c r="X7" i="4"/>
  <c r="Z22" i="4"/>
  <c r="T17" i="4"/>
  <c r="B32" i="4"/>
  <c r="H18" i="4"/>
  <c r="U32" i="4"/>
  <c r="Q10" i="4"/>
  <c r="T21" i="4"/>
  <c r="X24" i="4"/>
  <c r="C26" i="4"/>
  <c r="Y30" i="4"/>
  <c r="N30" i="4"/>
  <c r="AF8" i="4"/>
  <c r="X39" i="4"/>
  <c r="N28" i="4"/>
  <c r="O27" i="4"/>
  <c r="W19" i="4"/>
  <c r="AE27" i="4"/>
  <c r="AE39" i="4"/>
  <c r="J7" i="4"/>
  <c r="H23" i="4"/>
  <c r="I26" i="4"/>
  <c r="H21" i="4"/>
  <c r="AE5" i="4"/>
  <c r="AA13" i="4"/>
  <c r="K33" i="4"/>
  <c r="E40" i="4"/>
  <c r="V26" i="4"/>
  <c r="AF24" i="4"/>
  <c r="H5" i="4"/>
  <c r="U10" i="4"/>
  <c r="AD33" i="4"/>
  <c r="AA9" i="4"/>
  <c r="T25" i="4"/>
  <c r="Y33" i="4"/>
  <c r="D7" i="4"/>
  <c r="C29" i="4"/>
  <c r="G22" i="4"/>
  <c r="AB22" i="4"/>
  <c r="H26" i="4"/>
  <c r="D11" i="4"/>
  <c r="E12" i="4"/>
  <c r="R31" i="4"/>
  <c r="H32" i="4"/>
  <c r="I18" i="4"/>
  <c r="E25" i="4"/>
  <c r="M19" i="4"/>
  <c r="F35" i="4"/>
  <c r="M5" i="4"/>
  <c r="B41" i="4"/>
  <c r="U40" i="4"/>
  <c r="F21" i="4"/>
  <c r="B6" i="4"/>
  <c r="O40" i="4"/>
  <c r="AB31" i="4"/>
  <c r="T12" i="4"/>
  <c r="O34" i="4"/>
  <c r="V25" i="4"/>
  <c r="L25" i="4"/>
  <c r="E36" i="4"/>
  <c r="D32" i="4"/>
  <c r="M13" i="4"/>
  <c r="M31" i="4"/>
  <c r="B43" i="4"/>
  <c r="AE38" i="4"/>
  <c r="S8" i="4"/>
  <c r="AB32" i="4"/>
  <c r="O28" i="4"/>
  <c r="U5" i="4"/>
  <c r="O4" i="4"/>
  <c r="T42" i="4"/>
  <c r="N9" i="4"/>
  <c r="H35" i="4"/>
  <c r="T40" i="4"/>
  <c r="J34" i="4"/>
  <c r="Q37" i="4"/>
  <c r="D43" i="4"/>
  <c r="V40" i="4"/>
  <c r="O41" i="4"/>
  <c r="W32" i="4"/>
  <c r="AA4" i="4"/>
  <c r="AD24" i="4"/>
  <c r="N38" i="4"/>
  <c r="Z9" i="4"/>
  <c r="H11" i="4"/>
  <c r="I11" i="4"/>
  <c r="AB34" i="4"/>
  <c r="L21" i="4"/>
  <c r="Z25" i="4"/>
  <c r="D22" i="4"/>
  <c r="T33" i="4"/>
  <c r="I10" i="4"/>
  <c r="I35" i="4"/>
  <c r="S25" i="4"/>
  <c r="K26" i="4"/>
  <c r="AB19" i="4"/>
  <c r="G29" i="4"/>
  <c r="AB9" i="4"/>
  <c r="L43" i="4"/>
  <c r="X6" i="4"/>
  <c r="H25" i="4"/>
  <c r="Q16" i="4"/>
  <c r="S34" i="4"/>
  <c r="J8" i="4"/>
  <c r="W31" i="4"/>
  <c r="AB21" i="4"/>
  <c r="J43" i="4"/>
  <c r="M28" i="4"/>
  <c r="Q34" i="4"/>
  <c r="I20" i="4"/>
  <c r="C33" i="4"/>
  <c r="T23" i="4"/>
  <c r="D16" i="4"/>
  <c r="W37" i="4"/>
  <c r="AD43" i="4"/>
  <c r="AD41" i="4"/>
  <c r="R40" i="4"/>
  <c r="D4" i="4"/>
  <c r="E28" i="4"/>
  <c r="U7" i="4"/>
  <c r="N7" i="4"/>
  <c r="E10" i="4"/>
  <c r="S40" i="4"/>
  <c r="AE23" i="4"/>
  <c r="H34" i="4"/>
  <c r="AA33" i="4"/>
  <c r="O17" i="4"/>
  <c r="B38" i="4"/>
  <c r="AF32" i="4"/>
  <c r="E24" i="4"/>
  <c r="F19" i="4"/>
  <c r="Y7" i="4"/>
  <c r="S30" i="4"/>
  <c r="AD16" i="4"/>
  <c r="S31" i="4"/>
  <c r="T27" i="4"/>
  <c r="AA7" i="4"/>
  <c r="T34" i="4"/>
  <c r="O6" i="4"/>
  <c r="AF10" i="4"/>
  <c r="U29" i="4"/>
  <c r="L4" i="4"/>
  <c r="D20" i="4"/>
  <c r="C35" i="4"/>
  <c r="I9" i="4"/>
  <c r="AB42" i="4"/>
  <c r="T5" i="4"/>
  <c r="O15" i="4"/>
  <c r="AA29" i="4"/>
  <c r="Y18" i="4"/>
  <c r="I4" i="4"/>
  <c r="AE7" i="4"/>
  <c r="E27" i="4"/>
  <c r="R33" i="4"/>
  <c r="Q38" i="4"/>
  <c r="J28" i="4"/>
  <c r="E34" i="4"/>
  <c r="Z33" i="4"/>
  <c r="J21" i="4"/>
  <c r="X11" i="4"/>
  <c r="I30" i="4"/>
  <c r="V24" i="4"/>
  <c r="C5" i="4"/>
  <c r="B28" i="4"/>
  <c r="U9" i="4"/>
  <c r="L42" i="4"/>
  <c r="I38" i="4"/>
  <c r="AD19" i="4"/>
  <c r="E11" i="4"/>
  <c r="N16" i="4"/>
  <c r="M43" i="4"/>
  <c r="Y32" i="4"/>
  <c r="H12" i="4"/>
  <c r="AA30" i="4"/>
  <c r="V23" i="4"/>
  <c r="AF5" i="4"/>
  <c r="S27" i="4"/>
  <c r="U24" i="4"/>
  <c r="AE41" i="4"/>
  <c r="X36" i="4"/>
  <c r="Q25" i="4"/>
  <c r="Q6" i="4"/>
  <c r="L6" i="4"/>
  <c r="AE31" i="4"/>
  <c r="M33" i="4"/>
  <c r="G34" i="4"/>
  <c r="AA22" i="4"/>
  <c r="R17" i="4"/>
  <c r="O43" i="4"/>
  <c r="S9" i="4"/>
  <c r="E4" i="4"/>
  <c r="I8" i="4"/>
  <c r="L35" i="4"/>
  <c r="V42" i="4"/>
  <c r="I6" i="4"/>
  <c r="AD23" i="4"/>
  <c r="AF26" i="4"/>
  <c r="M39" i="4"/>
  <c r="T26" i="4"/>
  <c r="O19" i="4"/>
  <c r="R29" i="4"/>
  <c r="X33" i="4"/>
  <c r="AA24" i="4"/>
  <c r="R19" i="4"/>
  <c r="J36" i="4"/>
  <c r="Z24" i="4"/>
  <c r="F36" i="4"/>
  <c r="Y9" i="4"/>
  <c r="J9" i="4"/>
  <c r="AE24" i="4"/>
  <c r="AA20" i="4"/>
  <c r="J37" i="4"/>
  <c r="N5" i="4"/>
  <c r="S28" i="4"/>
  <c r="G33" i="4"/>
  <c r="R11" i="4"/>
  <c r="B24" i="4"/>
  <c r="AA27" i="4"/>
  <c r="AF7" i="4"/>
  <c r="Z37" i="4"/>
  <c r="AB29" i="4"/>
  <c r="K27" i="4"/>
  <c r="V41" i="4"/>
  <c r="B13" i="4"/>
  <c r="R20" i="4"/>
  <c r="B20" i="4"/>
  <c r="U33" i="4"/>
  <c r="I34" i="4"/>
  <c r="U21" i="4"/>
  <c r="W9" i="4"/>
  <c r="Y10" i="4"/>
  <c r="S23" i="4"/>
  <c r="V37" i="4"/>
  <c r="C25" i="4"/>
  <c r="E6" i="4"/>
  <c r="W15" i="4"/>
  <c r="I5" i="4"/>
  <c r="H41" i="4"/>
  <c r="AD42" i="4"/>
  <c r="V32" i="4"/>
  <c r="F29" i="4"/>
  <c r="V28" i="4"/>
  <c r="AB33" i="4"/>
  <c r="V4" i="4"/>
  <c r="F38" i="4"/>
  <c r="Y39" i="4"/>
  <c r="Q40" i="4"/>
  <c r="C40" i="4"/>
  <c r="AA19" i="4"/>
  <c r="AD35" i="4"/>
  <c r="U30" i="4"/>
  <c r="E16" i="4"/>
  <c r="F34" i="4"/>
  <c r="M26" i="4"/>
  <c r="AB17" i="4"/>
  <c r="AD6" i="4"/>
  <c r="F30" i="4"/>
  <c r="K9" i="4"/>
  <c r="Z12" i="4"/>
  <c r="N24" i="4"/>
  <c r="D21" i="4"/>
  <c r="U19" i="4"/>
  <c r="X34" i="4"/>
  <c r="AB13" i="4"/>
  <c r="B21" i="4"/>
  <c r="I17" i="4"/>
  <c r="E41" i="4"/>
  <c r="S10" i="4"/>
  <c r="M27" i="4"/>
  <c r="K5" i="4"/>
  <c r="W18" i="4"/>
  <c r="S22" i="4"/>
  <c r="AA25" i="4"/>
  <c r="Y25" i="4"/>
  <c r="N6" i="4"/>
  <c r="X37" i="4"/>
  <c r="V36" i="4"/>
  <c r="AE15" i="4"/>
  <c r="Q35" i="4"/>
  <c r="K43" i="4"/>
  <c r="G42" i="4"/>
  <c r="B25" i="4"/>
  <c r="Y29" i="4"/>
  <c r="M24" i="4"/>
  <c r="W24" i="4"/>
  <c r="AB23" i="4"/>
  <c r="AA35" i="4"/>
  <c r="R43" i="4"/>
  <c r="W20" i="4"/>
  <c r="F10" i="4"/>
  <c r="V8" i="4"/>
  <c r="Y38" i="4"/>
  <c r="V17" i="4"/>
  <c r="H31" i="4"/>
  <c r="N32" i="4"/>
  <c r="B31" i="4"/>
  <c r="AD12" i="4"/>
  <c r="M40" i="4"/>
  <c r="O31" i="4"/>
  <c r="Q28" i="4"/>
  <c r="B4" i="4"/>
  <c r="K29" i="4"/>
  <c r="D23" i="4"/>
  <c r="E20" i="4"/>
  <c r="Q11" i="4"/>
  <c r="Z8" i="4"/>
  <c r="C30" i="4"/>
  <c r="N34" i="4"/>
  <c r="AF35" i="4"/>
  <c r="AE9" i="4"/>
  <c r="E38" i="4"/>
  <c r="Q42" i="4"/>
  <c r="U8" i="4"/>
  <c r="B35" i="4"/>
  <c r="W17" i="4"/>
  <c r="I24" i="4"/>
  <c r="S12" i="4"/>
  <c r="G23" i="4"/>
  <c r="H43" i="4"/>
  <c r="C13" i="4"/>
  <c r="AB40" i="4"/>
  <c r="M21" i="4"/>
  <c r="AA32" i="4"/>
  <c r="E42" i="4"/>
  <c r="F24" i="4"/>
  <c r="Q9" i="4"/>
  <c r="AE20" i="4"/>
  <c r="R39" i="4"/>
  <c r="E29" i="4"/>
  <c r="I25" i="4"/>
  <c r="H22" i="4"/>
  <c r="AA37" i="4"/>
  <c r="E23" i="4"/>
  <c r="J39" i="4"/>
  <c r="K7" i="4"/>
  <c r="Q23" i="4"/>
  <c r="L39" i="4"/>
  <c r="M11" i="4"/>
  <c r="J18" i="4"/>
  <c r="D19" i="4"/>
  <c r="C15" i="4"/>
  <c r="X17" i="4"/>
  <c r="X18" i="4"/>
  <c r="R9" i="4"/>
  <c r="D31" i="4"/>
  <c r="R5" i="4"/>
  <c r="AD32" i="4"/>
  <c r="AB28" i="4"/>
  <c r="K42" i="4"/>
  <c r="N29" i="4"/>
  <c r="Z40" i="4"/>
  <c r="G13" i="4"/>
  <c r="K25" i="4"/>
  <c r="M15" i="4"/>
  <c r="R21" i="4"/>
  <c r="L10" i="4"/>
  <c r="M10" i="4"/>
  <c r="AA40" i="4"/>
  <c r="G37" i="4"/>
  <c r="S26" i="4"/>
  <c r="T19" i="4"/>
  <c r="N43" i="4"/>
  <c r="J38" i="4"/>
  <c r="AA10" i="4"/>
  <c r="Z19" i="4"/>
  <c r="AE26" i="4"/>
  <c r="AB10" i="4"/>
  <c r="M36" i="4"/>
  <c r="K36" i="4"/>
  <c r="I43" i="4"/>
  <c r="Y21" i="4"/>
  <c r="F13" i="4"/>
  <c r="L20" i="4"/>
  <c r="M37" i="4"/>
  <c r="D35" i="4"/>
  <c r="Z34" i="4"/>
  <c r="W13" i="4"/>
  <c r="AD31" i="4"/>
  <c r="O30" i="4"/>
  <c r="S36" i="4"/>
  <c r="AE22" i="4"/>
  <c r="O24" i="4"/>
  <c r="K28" i="4"/>
  <c r="AA34" i="4"/>
  <c r="AF23" i="4"/>
  <c r="S18" i="4"/>
  <c r="AD40" i="4"/>
  <c r="T36" i="4"/>
  <c r="R8" i="4"/>
  <c r="G12" i="4"/>
  <c r="Z15" i="4"/>
  <c r="AB25" i="4"/>
  <c r="T10" i="4"/>
  <c r="R7" i="4"/>
  <c r="B36" i="4"/>
  <c r="AF30" i="4"/>
  <c r="K10" i="4"/>
  <c r="E33" i="4"/>
  <c r="AD9" i="4"/>
  <c r="Z6" i="4"/>
  <c r="T30" i="4"/>
  <c r="L22" i="4"/>
  <c r="H39" i="4"/>
  <c r="AF21" i="4"/>
  <c r="AA41" i="4"/>
  <c r="Z11" i="4"/>
  <c r="N12" i="4"/>
  <c r="F17" i="4"/>
  <c r="E31" i="4"/>
  <c r="Q21" i="4"/>
  <c r="X9" i="4"/>
  <c r="C20" i="4"/>
  <c r="K18" i="4"/>
  <c r="AF9" i="4"/>
  <c r="K11" i="4"/>
  <c r="AE37" i="4"/>
  <c r="J17" i="4"/>
  <c r="AB26" i="4"/>
  <c r="R34" i="4"/>
  <c r="E37" i="4"/>
  <c r="AF43" i="4"/>
  <c r="V5" i="4"/>
  <c r="X38" i="4"/>
  <c r="AF37" i="4"/>
  <c r="K37" i="4"/>
  <c r="T6" i="4"/>
  <c r="T28" i="4"/>
  <c r="Y41" i="4"/>
  <c r="AF12" i="4"/>
  <c r="G28" i="4"/>
  <c r="G36" i="4"/>
  <c r="B10" i="4"/>
  <c r="H8" i="4"/>
  <c r="Z32" i="4"/>
  <c r="V16" i="4"/>
  <c r="C34" i="4"/>
  <c r="C21" i="4"/>
  <c r="X40" i="4"/>
  <c r="W40" i="4"/>
  <c r="AE29" i="4"/>
  <c r="O25" i="4"/>
  <c r="AD4" i="4"/>
  <c r="O16" i="4"/>
  <c r="AA8" i="4"/>
  <c r="Z30" i="4"/>
  <c r="AD37" i="4"/>
  <c r="E17" i="4"/>
  <c r="X25" i="4"/>
  <c r="L34" i="4"/>
  <c r="Y15" i="4"/>
  <c r="I21" i="4"/>
  <c r="AF11" i="4"/>
  <c r="W29" i="4"/>
  <c r="U41" i="4"/>
  <c r="AE33" i="4"/>
  <c r="F42" i="4"/>
  <c r="G27" i="4"/>
  <c r="Y40" i="4"/>
  <c r="L26" i="4"/>
  <c r="B15" i="4"/>
  <c r="G30" i="4"/>
  <c r="S32" i="4"/>
  <c r="B42" i="4"/>
  <c r="K23" i="4"/>
  <c r="U20" i="4"/>
  <c r="S6" i="4"/>
  <c r="V7" i="4"/>
  <c r="M29" i="4"/>
  <c r="U16" i="4"/>
  <c r="L28" i="4"/>
  <c r="J30" i="4"/>
  <c r="AA21" i="4"/>
  <c r="F27" i="4"/>
  <c r="E18" i="4"/>
  <c r="AB35" i="4"/>
  <c r="V13" i="4"/>
  <c r="T38" i="4"/>
  <c r="T39" i="4"/>
  <c r="AE16" i="4"/>
  <c r="O37" i="4"/>
  <c r="AB20" i="4"/>
  <c r="W43" i="4"/>
  <c r="G8" i="4"/>
  <c r="O9" i="4"/>
  <c r="B23" i="4"/>
  <c r="C19" i="4"/>
  <c r="AA43" i="4"/>
  <c r="U15" i="4"/>
  <c r="E9" i="4"/>
  <c r="L5" i="4"/>
  <c r="F18" i="4"/>
  <c r="E7" i="4"/>
  <c r="AF38" i="4"/>
  <c r="X35" i="4"/>
  <c r="J33" i="4"/>
  <c r="K41" i="4"/>
  <c r="W36" i="4"/>
  <c r="C41" i="4"/>
  <c r="J6" i="4"/>
  <c r="B33" i="4"/>
  <c r="AE11" i="4"/>
  <c r="K30" i="4"/>
  <c r="H9" i="4"/>
  <c r="Z28" i="4"/>
  <c r="AE40" i="4"/>
  <c r="AB18" i="4"/>
  <c r="H7" i="4"/>
  <c r="AA16" i="4"/>
  <c r="W41" i="4"/>
  <c r="AF4" i="4"/>
  <c r="AA36" i="4"/>
  <c r="X12" i="4"/>
  <c r="R30" i="4"/>
  <c r="W21" i="4"/>
  <c r="C27" i="4"/>
  <c r="G31" i="4"/>
  <c r="D9" i="4"/>
  <c r="AE21" i="4"/>
  <c r="E5" i="4"/>
  <c r="G15" i="4"/>
  <c r="AF13" i="4"/>
  <c r="L18" i="4"/>
  <c r="Q41" i="4"/>
  <c r="B30" i="4"/>
  <c r="X10" i="4"/>
  <c r="Z41" i="4"/>
  <c r="C28" i="4"/>
  <c r="E15" i="4"/>
  <c r="I13" i="4"/>
  <c r="Q26" i="4"/>
  <c r="AE25" i="4"/>
  <c r="T4" i="4"/>
  <c r="H28" i="4"/>
  <c r="B16" i="4"/>
  <c r="F39" i="4"/>
  <c r="Z38" i="4"/>
  <c r="Y6" i="4"/>
  <c r="X23" i="4"/>
  <c r="I32" i="4"/>
  <c r="B29" i="4"/>
  <c r="B37" i="4"/>
  <c r="O12" i="4"/>
  <c r="R18" i="4"/>
  <c r="E32" i="4"/>
  <c r="AD27" i="4"/>
  <c r="G41" i="4"/>
  <c r="AD20" i="4"/>
  <c r="M32" i="4"/>
  <c r="Z43" i="4"/>
  <c r="D33" i="4"/>
  <c r="R4" i="4"/>
  <c r="Z20" i="4"/>
  <c r="AA12" i="4"/>
  <c r="AD39" i="4"/>
  <c r="L23" i="4"/>
  <c r="L19" i="4"/>
  <c r="V30" i="4"/>
  <c r="W22" i="4"/>
  <c r="T16" i="4"/>
  <c r="AB43" i="4"/>
  <c r="D36" i="4"/>
  <c r="AF29" i="4"/>
  <c r="X41" i="4"/>
  <c r="C22" i="4"/>
  <c r="O20" i="4"/>
  <c r="Q36" i="4"/>
  <c r="R26" i="4"/>
  <c r="N22" i="4"/>
  <c r="AD25" i="4"/>
  <c r="AA15" i="4"/>
  <c r="I27" i="4"/>
  <c r="Q4" i="4"/>
  <c r="X22" i="4"/>
  <c r="AD15" i="4"/>
  <c r="F33" i="4"/>
  <c r="Z26" i="4"/>
  <c r="Y37" i="4"/>
  <c r="R16" i="4"/>
  <c r="C43" i="4"/>
  <c r="X4" i="4"/>
  <c r="Y11" i="4"/>
  <c r="O5" i="4"/>
  <c r="Z13" i="4"/>
  <c r="W39" i="4"/>
  <c r="L12" i="4"/>
  <c r="C8" i="4"/>
  <c r="AE12" i="4"/>
  <c r="W30" i="4"/>
  <c r="D30" i="4"/>
  <c r="U39" i="4"/>
  <c r="Q31" i="4"/>
  <c r="J15" i="4"/>
  <c r="F41" i="4"/>
  <c r="T22" i="4"/>
  <c r="F7" i="4"/>
  <c r="S38" i="4"/>
  <c r="I23" i="4"/>
  <c r="R23" i="4"/>
  <c r="C6" i="4"/>
  <c r="AE42" i="4"/>
  <c r="R24" i="4"/>
  <c r="N19" i="4"/>
  <c r="M22" i="4"/>
  <c r="I37" i="4"/>
  <c r="Y12" i="4"/>
  <c r="J5" i="4"/>
  <c r="Q7" i="4"/>
  <c r="D24" i="4"/>
  <c r="W7" i="4"/>
  <c r="S16" i="4"/>
  <c r="G18" i="4"/>
  <c r="K8" i="4"/>
  <c r="K19" i="4"/>
  <c r="AB7" i="4"/>
  <c r="R37" i="4"/>
  <c r="H33" i="4"/>
  <c r="F23" i="4"/>
  <c r="C42" i="4"/>
  <c r="R22" i="4"/>
  <c r="Z31" i="4"/>
  <c r="L24" i="4"/>
  <c r="E13" i="4"/>
  <c r="C32" i="4"/>
  <c r="X43" i="4"/>
  <c r="U31" i="4"/>
  <c r="Q13" i="4"/>
  <c r="X13" i="4"/>
  <c r="Y28" i="4"/>
  <c r="N40" i="4"/>
  <c r="L11" i="4"/>
  <c r="N13" i="4"/>
  <c r="N42" i="4"/>
  <c r="AA18" i="4"/>
  <c r="I41" i="4"/>
  <c r="AF36" i="4"/>
  <c r="C39" i="4"/>
  <c r="K21" i="4"/>
  <c r="S42" i="4"/>
  <c r="AF33" i="4"/>
  <c r="N26" i="4"/>
  <c r="T18" i="4"/>
  <c r="T24" i="4"/>
  <c r="J19" i="4"/>
  <c r="N33" i="4"/>
  <c r="E22" i="4"/>
  <c r="V18" i="4"/>
  <c r="J31" i="4"/>
  <c r="V9" i="4"/>
  <c r="U12" i="4"/>
  <c r="J13" i="4"/>
  <c r="AD36" i="4"/>
  <c r="G25" i="4"/>
  <c r="R32" i="4"/>
  <c r="W16" i="4"/>
  <c r="S5" i="4"/>
  <c r="AB36" i="4"/>
  <c r="S20" i="4"/>
  <c r="F26" i="4"/>
  <c r="Q24" i="4"/>
  <c r="Y31" i="4"/>
  <c r="AF16" i="4"/>
  <c r="V34" i="4"/>
  <c r="Y35" i="4"/>
  <c r="C38" i="4"/>
  <c r="Y36" i="4"/>
  <c r="AE18" i="4"/>
  <c r="G43" i="4"/>
  <c r="F12" i="4"/>
  <c r="AE10" i="4"/>
  <c r="S41" i="4"/>
  <c r="S39" i="4"/>
  <c r="O18" i="4"/>
  <c r="J41" i="4"/>
  <c r="X8" i="4"/>
  <c r="O8" i="4"/>
  <c r="AF22" i="4"/>
  <c r="C37" i="4"/>
  <c r="G11" i="4"/>
  <c r="F9" i="4"/>
  <c r="R10" i="4"/>
  <c r="H15" i="4"/>
  <c r="O32" i="4"/>
  <c r="D29" i="4"/>
  <c r="AE30" i="4"/>
  <c r="O33" i="4"/>
  <c r="W26" i="4"/>
  <c r="I15" i="4"/>
  <c r="AD21" i="4"/>
  <c r="U28" i="4"/>
  <c r="Q22" i="4"/>
  <c r="E35" i="4"/>
  <c r="AD28" i="4"/>
  <c r="K12" i="4"/>
  <c r="T37" i="4"/>
  <c r="O22" i="4"/>
  <c r="AB8" i="4"/>
  <c r="L17" i="4"/>
  <c r="AE4" i="4"/>
  <c r="H30" i="4"/>
  <c r="K6" i="4"/>
  <c r="N25" i="4"/>
  <c r="H36" i="4"/>
  <c r="N37" i="4"/>
  <c r="X21" i="4"/>
  <c r="I28" i="4"/>
  <c r="I33" i="4"/>
  <c r="AF31" i="4"/>
  <c r="Y24" i="4"/>
  <c r="J32" i="4"/>
  <c r="G21" i="4"/>
  <c r="Y19" i="4"/>
  <c r="K13" i="4"/>
  <c r="T43" i="4"/>
  <c r="F8" i="4"/>
  <c r="AE35" i="4"/>
  <c r="J23" i="4"/>
  <c r="L32" i="4"/>
  <c r="M38" i="4"/>
  <c r="H29" i="4"/>
  <c r="M20" i="4"/>
  <c r="AE17" i="4"/>
  <c r="H24" i="4"/>
  <c r="J4" i="4"/>
  <c r="Z35" i="4"/>
  <c r="I16" i="4"/>
  <c r="C36" i="4"/>
  <c r="U23" i="4"/>
  <c r="F20" i="4"/>
  <c r="U4" i="4"/>
  <c r="U27" i="4"/>
  <c r="G38" i="4"/>
  <c r="H40" i="4"/>
  <c r="T32" i="4"/>
  <c r="C17" i="4"/>
  <c r="Z10" i="4"/>
  <c r="R38" i="4"/>
  <c r="Z36" i="4"/>
  <c r="Z39" i="4"/>
  <c r="B12" i="4"/>
  <c r="W4" i="4"/>
  <c r="AF42" i="4"/>
  <c r="B11" i="4"/>
  <c r="AD22" i="4"/>
  <c r="Q12" i="4"/>
  <c r="N17" i="4"/>
  <c r="D18" i="4"/>
  <c r="W12" i="4"/>
  <c r="U18" i="4"/>
  <c r="Q27" i="4"/>
  <c r="R36" i="4"/>
  <c r="Y13" i="4"/>
  <c r="Y27" i="4"/>
  <c r="AA26" i="4"/>
  <c r="V12" i="4"/>
  <c r="L15" i="4"/>
  <c r="G19" i="4"/>
  <c r="AF15" i="4"/>
  <c r="K22" i="4"/>
  <c r="AB24" i="4"/>
  <c r="D17" i="4"/>
  <c r="AB37" i="4"/>
  <c r="U42" i="4"/>
  <c r="N21" i="4"/>
  <c r="AF34" i="4"/>
  <c r="N35" i="4"/>
  <c r="N20" i="4"/>
  <c r="J24" i="4"/>
  <c r="T31" i="4"/>
  <c r="O10" i="4"/>
  <c r="V38" i="4"/>
  <c r="G10" i="4"/>
  <c r="U38" i="4"/>
  <c r="T20" i="4"/>
  <c r="V6" i="4"/>
  <c r="B8" i="4"/>
  <c r="B26" i="4"/>
  <c r="D41" i="4"/>
  <c r="B40" i="4"/>
  <c r="B7" i="4"/>
  <c r="Q15" i="4"/>
  <c r="AA6" i="4"/>
  <c r="AE43" i="4"/>
  <c r="Z5" i="4"/>
  <c r="AB12" i="4"/>
  <c r="M7" i="4"/>
  <c r="N23" i="4"/>
  <c r="S15" i="4"/>
  <c r="O39" i="4"/>
  <c r="H37" i="4"/>
  <c r="AA38" i="4"/>
  <c r="AE28" i="4"/>
  <c r="O11" i="4"/>
  <c r="Z29" i="4"/>
  <c r="V33" i="4"/>
  <c r="Q30" i="4"/>
  <c r="E26" i="4"/>
  <c r="Q43" i="4"/>
  <c r="X19" i="4"/>
  <c r="D27" i="4"/>
  <c r="V29" i="4"/>
  <c r="V27" i="4"/>
  <c r="F22" i="4"/>
  <c r="J25" i="4"/>
  <c r="V19" i="4"/>
  <c r="AB30" i="4"/>
  <c r="X28" i="4"/>
  <c r="C7" i="4"/>
  <c r="U34" i="4"/>
  <c r="AB15" i="4"/>
  <c r="U37" i="4"/>
  <c r="I12" i="4"/>
  <c r="I29" i="4"/>
  <c r="AD7" i="4"/>
  <c r="AA39" i="4"/>
  <c r="W6" i="4"/>
  <c r="K38" i="4"/>
  <c r="B17" i="4"/>
  <c r="N18" i="4"/>
  <c r="U11" i="4"/>
  <c r="W10" i="4"/>
  <c r="F37" i="4"/>
  <c r="C11" i="4"/>
  <c r="AF40" i="4"/>
  <c r="Z42" i="4"/>
  <c r="D42" i="4"/>
  <c r="T15" i="4"/>
  <c r="L27" i="4"/>
  <c r="M41" i="4"/>
  <c r="V11" i="4"/>
  <c r="K15" i="4"/>
  <c r="AD29" i="4"/>
  <c r="L9" i="4"/>
  <c r="AB11" i="4"/>
  <c r="R27" i="4"/>
  <c r="AF25" i="4"/>
  <c r="G39" i="4"/>
  <c r="I40" i="4"/>
  <c r="L33" i="4"/>
  <c r="B22" i="4"/>
  <c r="Q17" i="4"/>
  <c r="O38" i="4"/>
  <c r="AF41" i="4"/>
  <c r="G24" i="4"/>
  <c r="W28" i="4"/>
  <c r="X26" i="4"/>
  <c r="L7" i="4"/>
  <c r="AA5" i="4"/>
  <c r="G35" i="4"/>
  <c r="D38" i="4"/>
  <c r="C31" i="4"/>
  <c r="M25" i="4"/>
  <c r="AD5" i="4"/>
  <c r="U35" i="4"/>
  <c r="AO26" i="4" l="1"/>
  <c r="AN28" i="4"/>
  <c r="AI40" i="4"/>
  <c r="AM11" i="4"/>
  <c r="AL15" i="4"/>
  <c r="AG37" i="4"/>
  <c r="AJ37" i="4"/>
  <c r="AK37" i="4" s="1"/>
  <c r="AN10" i="4"/>
  <c r="AN6" i="4"/>
  <c r="AI29" i="4"/>
  <c r="AI12" i="4"/>
  <c r="AO28" i="4"/>
  <c r="AM19" i="4"/>
  <c r="AJ22" i="4"/>
  <c r="AG22" i="4"/>
  <c r="AM27" i="4"/>
  <c r="AM29" i="4"/>
  <c r="AO19" i="4"/>
  <c r="AM33" i="4"/>
  <c r="AH37" i="4"/>
  <c r="AM6" i="4"/>
  <c r="AL20" i="4"/>
  <c r="AM38" i="4"/>
  <c r="AL31" i="4"/>
  <c r="AM12" i="4"/>
  <c r="AN12" i="4"/>
  <c r="AN4" i="4"/>
  <c r="AA54" i="4"/>
  <c r="AA53" i="4"/>
  <c r="AA56" i="4"/>
  <c r="AN14" i="4"/>
  <c r="AA55" i="4"/>
  <c r="AA57" i="4"/>
  <c r="AL32" i="4"/>
  <c r="AH40" i="4"/>
  <c r="AJ20" i="4"/>
  <c r="AK20" i="4" s="1"/>
  <c r="AG20" i="4"/>
  <c r="AI16" i="4"/>
  <c r="AJ4" i="4"/>
  <c r="AH24" i="4"/>
  <c r="AH29" i="4"/>
  <c r="AJ8" i="4"/>
  <c r="AG8" i="4"/>
  <c r="AL43" i="4"/>
  <c r="AI33" i="4"/>
  <c r="AI28" i="4"/>
  <c r="AO21" i="4"/>
  <c r="AH36" i="4"/>
  <c r="AH30" i="4"/>
  <c r="AL37" i="4"/>
  <c r="AI15" i="4"/>
  <c r="AN26" i="4"/>
  <c r="AH15" i="4"/>
  <c r="AG9" i="4"/>
  <c r="AJ9" i="4"/>
  <c r="AK9" i="4" s="1"/>
  <c r="AO8" i="4"/>
  <c r="AJ12" i="4"/>
  <c r="AG12" i="4"/>
  <c r="AM34" i="4"/>
  <c r="AG26" i="4"/>
  <c r="AJ26" i="4"/>
  <c r="AN16" i="4"/>
  <c r="AM9" i="4"/>
  <c r="AM18" i="4"/>
  <c r="AL24" i="4"/>
  <c r="AL18" i="4"/>
  <c r="AI41" i="4"/>
  <c r="AO13" i="4"/>
  <c r="AO43" i="4"/>
  <c r="AJ23" i="4"/>
  <c r="AG23" i="4"/>
  <c r="AH33" i="4"/>
  <c r="AN7" i="4"/>
  <c r="AI37" i="4"/>
  <c r="AI23" i="4"/>
  <c r="AG7" i="4"/>
  <c r="AJ7" i="4"/>
  <c r="AL22" i="4"/>
  <c r="AJ41" i="4"/>
  <c r="AK41" i="4" s="1"/>
  <c r="AG41" i="4"/>
  <c r="AN30" i="4"/>
  <c r="AN39" i="4"/>
  <c r="U54" i="4"/>
  <c r="U53" i="4"/>
  <c r="U57" i="4"/>
  <c r="U56" i="4"/>
  <c r="AO4" i="4"/>
  <c r="U55" i="4"/>
  <c r="AO14" i="4"/>
  <c r="AG33" i="4"/>
  <c r="AJ33" i="4"/>
  <c r="AK33" i="4" s="1"/>
  <c r="AO22" i="4"/>
  <c r="AI27" i="4"/>
  <c r="AO41" i="4"/>
  <c r="AL16" i="4"/>
  <c r="AN22" i="4"/>
  <c r="AM30" i="4"/>
  <c r="AI32" i="4"/>
  <c r="AO23" i="4"/>
  <c r="AJ39" i="4"/>
  <c r="AK39" i="4" s="1"/>
  <c r="AG39" i="4"/>
  <c r="AH28" i="4"/>
  <c r="U48" i="4"/>
  <c r="U46" i="4"/>
  <c r="U47" i="4"/>
  <c r="AL4" i="4"/>
  <c r="U50" i="4"/>
  <c r="U49" i="4"/>
  <c r="Q49" i="4" s="1"/>
  <c r="AL14" i="4"/>
  <c r="AI13" i="4"/>
  <c r="AO10" i="4"/>
  <c r="AN21" i="4"/>
  <c r="AO12" i="4"/>
  <c r="AN41" i="4"/>
  <c r="AH7" i="4"/>
  <c r="AH9" i="4"/>
  <c r="AN36" i="4"/>
  <c r="AO35" i="4"/>
  <c r="AG18" i="4"/>
  <c r="AJ18" i="4"/>
  <c r="AK18" i="4" s="1"/>
  <c r="AN43" i="4"/>
  <c r="AL39" i="4"/>
  <c r="AL38" i="4"/>
  <c r="AM13" i="4"/>
  <c r="AG27" i="4"/>
  <c r="AJ27" i="4"/>
  <c r="AK27" i="4" s="1"/>
  <c r="AM7" i="4"/>
  <c r="AJ42" i="4"/>
  <c r="AK42" i="4" s="1"/>
  <c r="AG42" i="4"/>
  <c r="AN29" i="4"/>
  <c r="AI21" i="4"/>
  <c r="AO25" i="4"/>
  <c r="AN40" i="4"/>
  <c r="AO40" i="4"/>
  <c r="AM16" i="4"/>
  <c r="AH8" i="4"/>
  <c r="AL28" i="4"/>
  <c r="AL6" i="4"/>
  <c r="AO38" i="4"/>
  <c r="AM5" i="4"/>
  <c r="AO9" i="4"/>
  <c r="AJ17" i="4"/>
  <c r="AK17" i="4" s="1"/>
  <c r="AG17" i="4"/>
  <c r="AH39" i="4"/>
  <c r="AL30" i="4"/>
  <c r="AL10" i="4"/>
  <c r="AL36" i="4"/>
  <c r="AN13" i="4"/>
  <c r="AJ13" i="4"/>
  <c r="AK13" i="4" s="1"/>
  <c r="AG13" i="4"/>
  <c r="AI43" i="4"/>
  <c r="AL19" i="4"/>
  <c r="AO18" i="4"/>
  <c r="AO17" i="4"/>
  <c r="AH22" i="4"/>
  <c r="AI25" i="4"/>
  <c r="AG24" i="4"/>
  <c r="AJ24" i="4"/>
  <c r="AK24" i="4" s="1"/>
  <c r="AH43" i="4"/>
  <c r="AI24" i="4"/>
  <c r="AN17" i="4"/>
  <c r="AH31" i="4"/>
  <c r="AM17" i="4"/>
  <c r="AM8" i="4"/>
  <c r="AG10" i="4"/>
  <c r="AJ10" i="4"/>
  <c r="AK10" i="4" s="1"/>
  <c r="AN20" i="4"/>
  <c r="AN24" i="4"/>
  <c r="AM36" i="4"/>
  <c r="AO37" i="4"/>
  <c r="AN18" i="4"/>
  <c r="AI17" i="4"/>
  <c r="AO34" i="4"/>
  <c r="AG30" i="4"/>
  <c r="AJ30" i="4"/>
  <c r="AJ34" i="4"/>
  <c r="AK34" i="4" s="1"/>
  <c r="AG34" i="4"/>
  <c r="AJ38" i="4"/>
  <c r="AK38" i="4" s="1"/>
  <c r="AG38" i="4"/>
  <c r="AA49" i="4"/>
  <c r="W49" i="4" s="1"/>
  <c r="AM14" i="4"/>
  <c r="AA46" i="4"/>
  <c r="AA48" i="4"/>
  <c r="AA50" i="4"/>
  <c r="AA47" i="4"/>
  <c r="AM4" i="4"/>
  <c r="AM28" i="4"/>
  <c r="AJ29" i="4"/>
  <c r="AG29" i="4"/>
  <c r="AM32" i="4"/>
  <c r="AH41" i="4"/>
  <c r="AI5" i="4"/>
  <c r="AN15" i="4"/>
  <c r="AM37" i="4"/>
  <c r="AN9" i="4"/>
  <c r="AI34" i="4"/>
  <c r="AM41" i="4"/>
  <c r="AG36" i="4"/>
  <c r="AJ36" i="4"/>
  <c r="AK36" i="4" s="1"/>
  <c r="AO33" i="4"/>
  <c r="AL26" i="4"/>
  <c r="AI6" i="4"/>
  <c r="AM42" i="4"/>
  <c r="AI8" i="4"/>
  <c r="AO36" i="4"/>
  <c r="AM23" i="4"/>
  <c r="AH12" i="4"/>
  <c r="AI38" i="4"/>
  <c r="AM24" i="4"/>
  <c r="AI30" i="4"/>
  <c r="AO11" i="4"/>
  <c r="M56" i="4"/>
  <c r="M57" i="4"/>
  <c r="M53" i="4"/>
  <c r="M54" i="4"/>
  <c r="AI4" i="4"/>
  <c r="AI14" i="4"/>
  <c r="M55" i="4"/>
  <c r="AL5" i="4"/>
  <c r="AI9" i="4"/>
  <c r="AL34" i="4"/>
  <c r="AL27" i="4"/>
  <c r="AG19" i="4"/>
  <c r="AJ19" i="4"/>
  <c r="AK19" i="4" s="1"/>
  <c r="AH34" i="4"/>
  <c r="AN37" i="4"/>
  <c r="AL23" i="4"/>
  <c r="AI20" i="4"/>
  <c r="AN31" i="4"/>
  <c r="AH25" i="4"/>
  <c r="AO6" i="4"/>
  <c r="AI35" i="4"/>
  <c r="AI10" i="4"/>
  <c r="AL33" i="4"/>
  <c r="AI11" i="4"/>
  <c r="AH11" i="4"/>
  <c r="AN32" i="4"/>
  <c r="AM40" i="4"/>
  <c r="AL40" i="4"/>
  <c r="AH35" i="4"/>
  <c r="AL42" i="4"/>
  <c r="AM25" i="4"/>
  <c r="AL12" i="4"/>
  <c r="AJ21" i="4"/>
  <c r="AK21" i="4" s="1"/>
  <c r="AG21" i="4"/>
  <c r="AJ35" i="4"/>
  <c r="AK35" i="4" s="1"/>
  <c r="AG35" i="4"/>
  <c r="AI18" i="4"/>
  <c r="AH32" i="4"/>
  <c r="AH26" i="4"/>
  <c r="AL25" i="4"/>
  <c r="AH5" i="4"/>
  <c r="AM26" i="4"/>
  <c r="AH21" i="4"/>
  <c r="AI26" i="4"/>
  <c r="AH23" i="4"/>
  <c r="AN19" i="4"/>
  <c r="AO39" i="4"/>
  <c r="AO24" i="4"/>
  <c r="AL21" i="4"/>
  <c r="AH18" i="4"/>
  <c r="AL17" i="4"/>
  <c r="AO7" i="4"/>
  <c r="AO5" i="4"/>
  <c r="AJ11" i="4"/>
  <c r="AK11" i="4" s="1"/>
  <c r="AG11" i="4"/>
  <c r="AM43" i="4"/>
  <c r="AN33" i="4"/>
  <c r="AH10" i="4"/>
  <c r="AH27" i="4"/>
  <c r="AJ16" i="4"/>
  <c r="AK16" i="4" s="1"/>
  <c r="AG16" i="4"/>
  <c r="AO31" i="4"/>
  <c r="AL29" i="4"/>
  <c r="AM31" i="4"/>
  <c r="AH17" i="4"/>
  <c r="AM35" i="4"/>
  <c r="AL41" i="4"/>
  <c r="AN38" i="4"/>
  <c r="AH42" i="4"/>
  <c r="AN23" i="4"/>
  <c r="AI36" i="4"/>
  <c r="AN34" i="4"/>
  <c r="AH16" i="4"/>
  <c r="AO27" i="4"/>
  <c r="AJ15" i="4"/>
  <c r="AK15" i="4" s="1"/>
  <c r="AG15" i="4"/>
  <c r="AO29" i="4"/>
  <c r="AI22" i="4"/>
  <c r="AG4" i="4"/>
  <c r="AG14" i="4"/>
  <c r="G50" i="4"/>
  <c r="G47" i="4"/>
  <c r="AJ5" i="4"/>
  <c r="AK5" i="4" s="1"/>
  <c r="G49" i="4"/>
  <c r="G48" i="4"/>
  <c r="G46" i="4"/>
  <c r="AG5" i="4"/>
  <c r="AM21" i="4"/>
  <c r="AM20" i="4"/>
  <c r="AJ32" i="4"/>
  <c r="AK32" i="4" s="1"/>
  <c r="AG32" i="4"/>
  <c r="AL11" i="4"/>
  <c r="AO15" i="4"/>
  <c r="AJ31" i="4"/>
  <c r="AK31" i="4" s="1"/>
  <c r="AG31" i="4"/>
  <c r="AN27" i="4"/>
  <c r="AI31" i="4"/>
  <c r="AI19" i="4"/>
  <c r="AH38" i="4"/>
  <c r="AL7" i="4"/>
  <c r="AG25" i="4"/>
  <c r="AJ25" i="4"/>
  <c r="AK25" i="4" s="1"/>
  <c r="AH13" i="4"/>
  <c r="AL35" i="4"/>
  <c r="AJ6" i="4"/>
  <c r="AK6" i="4" s="1"/>
  <c r="AG6" i="4"/>
  <c r="AH6" i="4"/>
  <c r="AG40" i="4"/>
  <c r="AJ40" i="4"/>
  <c r="AK40" i="4" s="1"/>
  <c r="AN8" i="4"/>
  <c r="AH19" i="4"/>
  <c r="AL9" i="4"/>
  <c r="AM39" i="4"/>
  <c r="AI39" i="4"/>
  <c r="AG28" i="4"/>
  <c r="AJ28" i="4"/>
  <c r="AK28" i="4" s="1"/>
  <c r="AN25" i="4"/>
  <c r="AO20" i="4"/>
  <c r="AO32" i="4"/>
  <c r="AI42" i="4"/>
  <c r="AH20" i="4"/>
  <c r="AO16" i="4"/>
  <c r="M49" i="4"/>
  <c r="M48" i="4"/>
  <c r="M47" i="4"/>
  <c r="I47" i="4" s="1"/>
  <c r="M46" i="4"/>
  <c r="AH14" i="4"/>
  <c r="M50" i="4"/>
  <c r="AH4" i="4"/>
  <c r="AN35" i="4"/>
  <c r="AM15" i="4"/>
  <c r="AO30" i="4"/>
  <c r="AL8" i="4"/>
  <c r="AL13" i="4"/>
  <c r="AN11" i="4"/>
  <c r="AJ43" i="4"/>
  <c r="AK43" i="4" s="1"/>
  <c r="AG43" i="4"/>
  <c r="AM22" i="4"/>
  <c r="AI7" i="4"/>
  <c r="AM10" i="4"/>
  <c r="AN42" i="4"/>
  <c r="AO42" i="4"/>
  <c r="AN5" i="4"/>
  <c r="I49" i="4" l="1"/>
  <c r="I53" i="4"/>
  <c r="AK23" i="4"/>
  <c r="Q47" i="4"/>
  <c r="I56" i="4"/>
  <c r="C49" i="4"/>
  <c r="AK30" i="4"/>
  <c r="Q48" i="4"/>
  <c r="I57" i="4"/>
  <c r="Q46" i="4"/>
  <c r="AK8" i="4"/>
  <c r="W56" i="4"/>
  <c r="Q53" i="4"/>
  <c r="C46" i="4"/>
  <c r="W55" i="4"/>
  <c r="C47" i="4"/>
  <c r="W47" i="4"/>
  <c r="AK7" i="4"/>
  <c r="W53" i="4"/>
  <c r="Q54" i="4"/>
  <c r="C48" i="4"/>
  <c r="C50" i="4"/>
  <c r="W50" i="4"/>
  <c r="Q55" i="4"/>
  <c r="W54" i="4"/>
  <c r="I48" i="4"/>
  <c r="Q50" i="4"/>
  <c r="AK12" i="4"/>
  <c r="I50" i="4"/>
  <c r="W48" i="4"/>
  <c r="G57" i="4"/>
  <c r="G53" i="4"/>
  <c r="G54" i="4"/>
  <c r="G55" i="4"/>
  <c r="AK14" i="4"/>
  <c r="AK4" i="4"/>
  <c r="G56" i="4"/>
  <c r="W57" i="4"/>
  <c r="AK29" i="4"/>
  <c r="W46" i="4"/>
  <c r="Q56" i="4"/>
  <c r="AK22" i="4"/>
  <c r="I54" i="4"/>
  <c r="I55" i="4"/>
  <c r="I46" i="4"/>
  <c r="Q57" i="4"/>
  <c r="AK26" i="4"/>
  <c r="C56" i="4" l="1"/>
  <c r="C55" i="4"/>
  <c r="C54" i="4"/>
  <c r="C53" i="4"/>
  <c r="C57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<sst xmlns="http://schemas.openxmlformats.org/spreadsheetml/2006/main" count="3604" uniqueCount="124">
  <si>
    <t>RO</t>
  </si>
  <si>
    <t>St</t>
  </si>
  <si>
    <t>C</t>
  </si>
  <si>
    <t>w</t>
  </si>
  <si>
    <t>nb</t>
  </si>
  <si>
    <t>10WM</t>
  </si>
  <si>
    <t>5WI</t>
  </si>
  <si>
    <t>RPO</t>
  </si>
  <si>
    <t>S/R</t>
  </si>
  <si>
    <t>AVG</t>
  </si>
  <si>
    <t>BB</t>
  </si>
  <si>
    <t>W</t>
  </si>
  <si>
    <t>R</t>
  </si>
  <si>
    <t>M</t>
  </si>
  <si>
    <t>O</t>
  </si>
  <si>
    <t>0s</t>
  </si>
  <si>
    <t>100s</t>
  </si>
  <si>
    <t>50s</t>
  </si>
  <si>
    <t>HS</t>
  </si>
  <si>
    <t>Runs</t>
  </si>
  <si>
    <t>N.O.</t>
  </si>
  <si>
    <t>Inn</t>
  </si>
  <si>
    <t>FIELDING</t>
  </si>
  <si>
    <t>BOWLING</t>
  </si>
  <si>
    <t>BATTING</t>
  </si>
  <si>
    <t>No balls | Wides</t>
  </si>
  <si>
    <t>Ducks | Golden ducks</t>
  </si>
  <si>
    <t>Conversion rate (50&gt;100)</t>
  </si>
  <si>
    <t>% of 6s in total boundaries</t>
  </si>
  <si>
    <t>Runs scored in boundaries</t>
  </si>
  <si>
    <t>Average after</t>
  </si>
  <si>
    <t>Catches per match</t>
  </si>
  <si>
    <t>Other Stats</t>
  </si>
  <si>
    <t>retired hurt</t>
  </si>
  <si>
    <t>Other</t>
  </si>
  <si>
    <t>Stumped</t>
  </si>
  <si>
    <t>Run Out</t>
  </si>
  <si>
    <t>LBW</t>
  </si>
  <si>
    <t>Bowled</t>
  </si>
  <si>
    <t>Caught Outfield</t>
  </si>
  <si>
    <t>Caught Infield</t>
  </si>
  <si>
    <t>Caught WK/Slips</t>
  </si>
  <si>
    <t>not out</t>
  </si>
  <si>
    <t>Dismissal Breakdown</t>
  </si>
  <si>
    <t>11</t>
  </si>
  <si>
    <t>10</t>
  </si>
  <si>
    <t>9</t>
  </si>
  <si>
    <t>8</t>
  </si>
  <si>
    <t>Fielding Stats</t>
  </si>
  <si>
    <t>7</t>
  </si>
  <si>
    <t>6</t>
  </si>
  <si>
    <t>5</t>
  </si>
  <si>
    <t>4</t>
  </si>
  <si>
    <t>Bowling Stats</t>
  </si>
  <si>
    <t>3</t>
  </si>
  <si>
    <t>1-2</t>
  </si>
  <si>
    <t>Pos</t>
  </si>
  <si>
    <t>Out</t>
  </si>
  <si>
    <t>B/F</t>
  </si>
  <si>
    <t>*</t>
  </si>
  <si>
    <t>vs Opponent at Venue</t>
  </si>
  <si>
    <t>Batting Position</t>
  </si>
  <si>
    <t>Batting Stats</t>
  </si>
  <si>
    <t>Fielding</t>
  </si>
  <si>
    <t>Bowling</t>
  </si>
  <si>
    <t>Batting</t>
  </si>
  <si>
    <t>Player</t>
  </si>
  <si>
    <t>Leading Run Scorers</t>
  </si>
  <si>
    <t>Highest Average</t>
  </si>
  <si>
    <t>Leading Wicket Takers</t>
  </si>
  <si>
    <t>Best Average</t>
  </si>
  <si>
    <t>Most Runs In Boundaries</t>
  </si>
  <si>
    <t>Fastest Run Scorers</t>
  </si>
  <si>
    <t>Best Economy Rate</t>
  </si>
  <si>
    <t>Fastest Strikers</t>
  </si>
  <si>
    <t>Individual Records</t>
  </si>
  <si>
    <t>Wkts</t>
  </si>
  <si>
    <t>Sen A</t>
  </si>
  <si>
    <t>Pre-Season</t>
  </si>
  <si>
    <t>Current</t>
  </si>
  <si>
    <t>Record*</t>
  </si>
  <si>
    <t>Club</t>
  </si>
  <si>
    <t>Games</t>
  </si>
  <si>
    <t>ALL CRICKET</t>
  </si>
  <si>
    <t xml:space="preserve">*NB Records are at the start of the season. </t>
  </si>
  <si>
    <t>Current club runs don't include runs scored for other teams in the current season.</t>
  </si>
  <si>
    <t>Cts</t>
  </si>
  <si>
    <t>NWWC Premier</t>
  </si>
  <si>
    <t>Izzy Sharp</t>
  </si>
  <si>
    <t>Abigail Hotton</t>
  </si>
  <si>
    <t>Kate Hastings</t>
  </si>
  <si>
    <t>Maggie Martin</t>
  </si>
  <si>
    <t>Molly Dunlop</t>
  </si>
  <si>
    <t>Nicola Clayton</t>
  </si>
  <si>
    <t>Abby McKissock</t>
  </si>
  <si>
    <t>Libby Stead</t>
  </si>
  <si>
    <t>Estella Wallace</t>
  </si>
  <si>
    <t>Mikayla Norton</t>
  </si>
  <si>
    <t>Hannah Wallace</t>
  </si>
  <si>
    <t>Eve Doocey</t>
  </si>
  <si>
    <t>Katriel Thomas</t>
  </si>
  <si>
    <t>Addison Stackhouse</t>
  </si>
  <si>
    <t>Jodie Dean</t>
  </si>
  <si>
    <t>Gabby Sullivan</t>
  </si>
  <si>
    <t>Olivia Paul</t>
  </si>
  <si>
    <t>Eloise Borcoski</t>
  </si>
  <si>
    <t>Sammy Borcoski</t>
  </si>
  <si>
    <t>Ruby Makeham</t>
  </si>
  <si>
    <t>Meg Moffat</t>
  </si>
  <si>
    <t>Kelly Hodder</t>
  </si>
  <si>
    <t>Season 2023/24</t>
  </si>
  <si>
    <t>Hannah Ryan</t>
  </si>
  <si>
    <t>Lucy Jurlina</t>
  </si>
  <si>
    <t>Lucy Calkin</t>
  </si>
  <si>
    <t>Michaela Yoon</t>
  </si>
  <si>
    <t>Rebecca Stanley</t>
  </si>
  <si>
    <t>Lexie Boon</t>
  </si>
  <si>
    <t>Sydenham @ Burnside</t>
  </si>
  <si>
    <t>Catherine Hockly</t>
  </si>
  <si>
    <t>Lancaster Park @ Burnside</t>
  </si>
  <si>
    <t>Kate Irwin</t>
  </si>
  <si>
    <t>OBC @ Burnside</t>
  </si>
  <si>
    <t>Hannah Biddulph</t>
  </si>
  <si>
    <t>40 Over Competition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</si>
</sst>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;;\-"/>
    <numFmt numFmtId="165" formatCode="General;;\-"/>
    <numFmt numFmtId="166" formatCode="0.00;;\-"/>
    <numFmt numFmtId="167" formatCode="#%;;\-"/>
    <numFmt numFmtId="168" formatCode=";;;"/>
    <numFmt numFmtId="169" formatCode="General;;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sz val="10"/>
      <color indexed="9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sz val="8"/>
      <name val="Calibri"/>
      <family val="2"/>
    </font>
    <font>
      <sz val="8"/>
      <name val="Calibri"/>
      <family val="2"/>
    </font>
    <font>
      <sz val="10"/>
      <color theme="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8">
    <xf numFmtId="0" fontId="0" fillId="0" borderId="0" xfId="0"/>
    <xf numFmtId="0" fontId="1" fillId="0" borderId="0" xfId="1" applyProtection="1">
      <protection locked="0"/>
    </xf>
    <xf numFmtId="0" fontId="1" fillId="0" borderId="0" xfId="1" applyAlignment="1" applyProtection="1">
      <alignment horizontal="center"/>
      <protection locked="0"/>
    </xf>
    <xf numFmtId="2" fontId="1" fillId="0" borderId="0" xfId="1" applyNumberFormat="1" applyAlignment="1" applyProtection="1">
      <alignment horizontal="center"/>
      <protection locked="0"/>
    </xf>
    <xf numFmtId="2" fontId="2" fillId="0" borderId="0" xfId="1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4" fontId="1" fillId="0" borderId="1" xfId="1" applyNumberFormat="1" applyBorder="1" applyAlignment="1" applyProtection="1">
      <alignment horizontal="center"/>
      <protection hidden="1"/>
    </xf>
    <xf numFmtId="166" fontId="1" fillId="0" borderId="1" xfId="1" applyNumberFormat="1" applyBorder="1" applyAlignment="1" applyProtection="1">
      <alignment horizontal="center"/>
      <protection hidden="1"/>
    </xf>
    <xf numFmtId="165" fontId="1" fillId="0" borderId="1" xfId="1" applyNumberFormat="1" applyBorder="1" applyAlignment="1" applyProtection="1">
      <alignment horizontal="center"/>
      <protection hidden="1"/>
    </xf>
    <xf numFmtId="164" fontId="3" fillId="0" borderId="1" xfId="1" applyNumberFormat="1" applyFont="1" applyBorder="1" applyAlignment="1" applyProtection="1">
      <alignment horizontal="center" vertical="center"/>
      <protection hidden="1"/>
    </xf>
    <xf numFmtId="164" fontId="1" fillId="0" borderId="1" xfId="1" applyNumberFormat="1" applyBorder="1" applyAlignment="1" applyProtection="1">
      <alignment horizontal="center" vertical="center"/>
      <protection hidden="1"/>
    </xf>
    <xf numFmtId="0" fontId="1" fillId="0" borderId="0" xfId="1" applyAlignment="1" applyProtection="1">
      <alignment horizontal="center"/>
      <protection hidden="1"/>
    </xf>
    <xf numFmtId="0" fontId="1" fillId="0" borderId="2" xfId="1" applyBorder="1" applyAlignment="1" applyProtection="1">
      <alignment horizontal="center"/>
      <protection hidden="1"/>
    </xf>
    <xf numFmtId="0" fontId="2" fillId="0" borderId="1" xfId="1" applyFont="1" applyBorder="1" applyAlignment="1" applyProtection="1">
      <alignment horizontal="center"/>
      <protection locked="0"/>
    </xf>
    <xf numFmtId="0" fontId="2" fillId="0" borderId="2" xfId="1" applyFont="1" applyBorder="1" applyAlignment="1" applyProtection="1">
      <alignment horizontal="center"/>
      <protection locked="0"/>
    </xf>
    <xf numFmtId="2" fontId="2" fillId="0" borderId="1" xfId="1" applyNumberFormat="1" applyFont="1" applyBorder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2" fontId="4" fillId="0" borderId="0" xfId="1" applyNumberFormat="1" applyFont="1" applyAlignment="1" applyProtection="1">
      <alignment horizontal="center"/>
      <protection locked="0"/>
    </xf>
    <xf numFmtId="0" fontId="1" fillId="0" borderId="0" xfId="1" applyAlignment="1" applyProtection="1">
      <alignment horizontal="right"/>
      <protection locked="0"/>
    </xf>
    <xf numFmtId="0" fontId="5" fillId="0" borderId="0" xfId="1" applyFont="1" applyAlignment="1" applyProtection="1">
      <alignment horizontal="center"/>
      <protection locked="0"/>
    </xf>
    <xf numFmtId="2" fontId="6" fillId="0" borderId="4" xfId="1" applyNumberFormat="1" applyFont="1" applyBorder="1" applyProtection="1">
      <protection hidden="1"/>
    </xf>
    <xf numFmtId="0" fontId="4" fillId="0" borderId="5" xfId="1" applyFont="1" applyBorder="1" applyAlignment="1" applyProtection="1">
      <alignment horizontal="center"/>
      <protection locked="0"/>
    </xf>
    <xf numFmtId="0" fontId="4" fillId="0" borderId="0" xfId="1" applyFont="1" applyProtection="1">
      <protection locked="0"/>
    </xf>
    <xf numFmtId="0" fontId="4" fillId="0" borderId="0" xfId="1" applyFont="1" applyAlignment="1" applyProtection="1">
      <alignment horizontal="center"/>
      <protection locked="0"/>
    </xf>
    <xf numFmtId="0" fontId="4" fillId="0" borderId="6" xfId="1" applyFont="1" applyBorder="1" applyAlignment="1" applyProtection="1">
      <alignment horizontal="center"/>
      <protection locked="0"/>
    </xf>
    <xf numFmtId="2" fontId="4" fillId="0" borderId="7" xfId="1" applyNumberFormat="1" applyFont="1" applyBorder="1" applyAlignment="1" applyProtection="1">
      <alignment horizontal="center"/>
      <protection locked="0"/>
    </xf>
    <xf numFmtId="0" fontId="2" fillId="0" borderId="6" xfId="1" applyFont="1" applyBorder="1" applyAlignment="1" applyProtection="1">
      <alignment horizontal="center"/>
      <protection locked="0"/>
    </xf>
    <xf numFmtId="0" fontId="2" fillId="0" borderId="8" xfId="1" applyFont="1" applyBorder="1" applyAlignment="1" applyProtection="1">
      <alignment horizontal="right"/>
      <protection locked="0"/>
    </xf>
    <xf numFmtId="0" fontId="1" fillId="0" borderId="7" xfId="1" applyBorder="1" applyProtection="1">
      <protection locked="0"/>
    </xf>
    <xf numFmtId="0" fontId="12" fillId="0" borderId="0" xfId="1" applyFont="1" applyAlignment="1" applyProtection="1">
      <alignment horizontal="center"/>
      <protection locked="0"/>
    </xf>
    <xf numFmtId="0" fontId="12" fillId="0" borderId="9" xfId="1" applyFont="1" applyBorder="1" applyAlignment="1" applyProtection="1">
      <alignment horizontal="center"/>
      <protection locked="0"/>
    </xf>
    <xf numFmtId="0" fontId="4" fillId="0" borderId="3" xfId="1" applyFont="1" applyBorder="1" applyAlignment="1" applyProtection="1">
      <alignment horizontal="center"/>
      <protection locked="0"/>
    </xf>
    <xf numFmtId="0" fontId="4" fillId="0" borderId="10" xfId="1" applyFont="1" applyBorder="1" applyAlignment="1" applyProtection="1">
      <alignment horizontal="center"/>
      <protection locked="0"/>
    </xf>
    <xf numFmtId="0" fontId="2" fillId="0" borderId="10" xfId="1" applyFont="1" applyBorder="1" applyAlignment="1" applyProtection="1">
      <alignment horizontal="center"/>
      <protection locked="0"/>
    </xf>
    <xf numFmtId="0" fontId="2" fillId="0" borderId="11" xfId="1" applyFont="1" applyBorder="1" applyAlignment="1" applyProtection="1">
      <alignment horizontal="right"/>
      <protection locked="0"/>
    </xf>
    <xf numFmtId="164" fontId="4" fillId="0" borderId="12" xfId="1" applyNumberFormat="1" applyFont="1" applyBorder="1" applyAlignment="1" applyProtection="1">
      <alignment horizontal="center"/>
      <protection locked="0"/>
    </xf>
    <xf numFmtId="164" fontId="4" fillId="0" borderId="1" xfId="1" applyNumberFormat="1" applyFont="1" applyBorder="1" applyAlignment="1" applyProtection="1">
      <alignment horizontal="center"/>
      <protection locked="0"/>
    </xf>
    <xf numFmtId="2" fontId="6" fillId="0" borderId="7" xfId="1" applyNumberFormat="1" applyFont="1" applyBorder="1" applyProtection="1">
      <protection hidden="1"/>
    </xf>
    <xf numFmtId="164" fontId="1" fillId="0" borderId="1" xfId="1" applyNumberFormat="1" applyBorder="1" applyAlignment="1" applyProtection="1">
      <alignment horizontal="center"/>
      <protection locked="0"/>
    </xf>
    <xf numFmtId="164" fontId="4" fillId="0" borderId="13" xfId="1" applyNumberFormat="1" applyFont="1" applyBorder="1" applyAlignment="1" applyProtection="1">
      <alignment horizontal="center"/>
      <protection locked="0"/>
    </xf>
    <xf numFmtId="0" fontId="1" fillId="0" borderId="3" xfId="1" applyBorder="1" applyAlignment="1" applyProtection="1">
      <alignment horizontal="center"/>
      <protection locked="0"/>
    </xf>
    <xf numFmtId="0" fontId="4" fillId="0" borderId="5" xfId="1" applyFont="1" applyBorder="1" applyAlignment="1">
      <alignment horizontal="center"/>
    </xf>
    <xf numFmtId="0" fontId="4" fillId="0" borderId="0" xfId="1" applyFont="1"/>
    <xf numFmtId="0" fontId="4" fillId="0" borderId="0" xfId="1" applyFont="1" applyAlignment="1">
      <alignment horizontal="center"/>
    </xf>
    <xf numFmtId="0" fontId="4" fillId="0" borderId="6" xfId="1" applyFont="1" applyBorder="1" applyAlignment="1">
      <alignment horizontal="center"/>
    </xf>
    <xf numFmtId="0" fontId="2" fillId="0" borderId="8" xfId="1" applyFont="1" applyBorder="1" applyAlignment="1">
      <alignment horizontal="right"/>
    </xf>
    <xf numFmtId="0" fontId="1" fillId="0" borderId="7" xfId="1" applyBorder="1"/>
    <xf numFmtId="0" fontId="4" fillId="0" borderId="3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2" fillId="0" borderId="11" xfId="1" applyFont="1" applyBorder="1" applyAlignment="1">
      <alignment horizontal="right"/>
    </xf>
    <xf numFmtId="0" fontId="1" fillId="0" borderId="14" xfId="1" applyBorder="1" applyAlignment="1" applyProtection="1">
      <alignment horizontal="left"/>
      <protection locked="0"/>
    </xf>
    <xf numFmtId="0" fontId="1" fillId="0" borderId="13" xfId="1" applyBorder="1" applyAlignment="1" applyProtection="1">
      <alignment horizontal="left"/>
      <protection locked="0"/>
    </xf>
    <xf numFmtId="0" fontId="1" fillId="0" borderId="4" xfId="1" applyBorder="1" applyProtection="1">
      <protection locked="0"/>
    </xf>
    <xf numFmtId="0" fontId="1" fillId="0" borderId="5" xfId="1" applyBorder="1" applyAlignment="1" applyProtection="1">
      <alignment horizontal="center"/>
      <protection locked="0"/>
    </xf>
    <xf numFmtId="0" fontId="1" fillId="0" borderId="15" xfId="1" applyBorder="1" applyAlignment="1" applyProtection="1">
      <alignment horizontal="center"/>
      <protection locked="0"/>
    </xf>
    <xf numFmtId="0" fontId="2" fillId="0" borderId="15" xfId="1" applyFont="1" applyBorder="1" applyAlignment="1" applyProtection="1">
      <alignment horizontal="center"/>
      <protection locked="0"/>
    </xf>
    <xf numFmtId="164" fontId="1" fillId="0" borderId="5" xfId="1" applyNumberFormat="1" applyBorder="1" applyAlignment="1" applyProtection="1">
      <alignment horizontal="center"/>
      <protection hidden="1"/>
    </xf>
    <xf numFmtId="0" fontId="2" fillId="0" borderId="9" xfId="1" applyFont="1" applyBorder="1" applyAlignment="1" applyProtection="1">
      <alignment horizontal="center"/>
      <protection locked="0"/>
    </xf>
    <xf numFmtId="0" fontId="2" fillId="0" borderId="4" xfId="1" applyFont="1" applyBorder="1" applyAlignment="1" applyProtection="1">
      <alignment horizontal="right"/>
      <protection locked="0"/>
    </xf>
    <xf numFmtId="0" fontId="1" fillId="0" borderId="4" xfId="1" applyBorder="1" applyAlignment="1" applyProtection="1">
      <alignment horizontal="center"/>
      <protection locked="0"/>
    </xf>
    <xf numFmtId="0" fontId="2" fillId="0" borderId="5" xfId="1" applyFont="1" applyBorder="1" applyAlignment="1" applyProtection="1">
      <alignment horizontal="center"/>
      <protection locked="0"/>
    </xf>
    <xf numFmtId="0" fontId="2" fillId="0" borderId="4" xfId="1" applyFont="1" applyBorder="1" applyProtection="1">
      <protection locked="0"/>
    </xf>
    <xf numFmtId="168" fontId="1" fillId="0" borderId="0" xfId="1" applyNumberFormat="1" applyProtection="1">
      <protection hidden="1"/>
    </xf>
    <xf numFmtId="164" fontId="1" fillId="0" borderId="13" xfId="1" applyNumberFormat="1" applyBorder="1" applyAlignment="1" applyProtection="1">
      <alignment horizontal="center"/>
      <protection hidden="1"/>
    </xf>
    <xf numFmtId="0" fontId="7" fillId="0" borderId="1" xfId="1" applyFont="1" applyBorder="1" applyAlignment="1" applyProtection="1">
      <alignment horizontal="center"/>
      <protection locked="0"/>
    </xf>
    <xf numFmtId="0" fontId="2" fillId="0" borderId="7" xfId="1" applyFont="1" applyBorder="1" applyAlignment="1" applyProtection="1">
      <alignment horizontal="center"/>
      <protection locked="0"/>
    </xf>
    <xf numFmtId="2" fontId="2" fillId="0" borderId="7" xfId="1" applyNumberFormat="1" applyFont="1" applyBorder="1" applyAlignment="1" applyProtection="1">
      <alignment horizontal="center"/>
      <protection locked="0"/>
    </xf>
    <xf numFmtId="0" fontId="2" fillId="0" borderId="8" xfId="1" applyFont="1" applyBorder="1" applyAlignment="1" applyProtection="1">
      <alignment horizontal="center"/>
      <protection locked="0"/>
    </xf>
    <xf numFmtId="0" fontId="8" fillId="0" borderId="4" xfId="1" applyFont="1" applyBorder="1" applyAlignment="1" applyProtection="1">
      <alignment horizontal="center"/>
      <protection locked="0"/>
    </xf>
    <xf numFmtId="0" fontId="8" fillId="0" borderId="3" xfId="1" applyFont="1" applyBorder="1" applyAlignment="1" applyProtection="1">
      <alignment horizontal="center"/>
      <protection locked="0"/>
    </xf>
    <xf numFmtId="2" fontId="1" fillId="0" borderId="0" xfId="1" applyNumberFormat="1" applyProtection="1">
      <protection locked="0"/>
    </xf>
    <xf numFmtId="0" fontId="9" fillId="0" borderId="0" xfId="1" applyFont="1" applyProtection="1">
      <protection locked="0"/>
    </xf>
    <xf numFmtId="164" fontId="3" fillId="0" borderId="1" xfId="1" applyNumberFormat="1" applyFont="1" applyBorder="1" applyAlignment="1" applyProtection="1">
      <alignment horizontal="center"/>
      <protection hidden="1"/>
    </xf>
    <xf numFmtId="164" fontId="1" fillId="0" borderId="1" xfId="1" applyNumberFormat="1" applyBorder="1" applyAlignment="1">
      <alignment horizontal="center"/>
    </xf>
    <xf numFmtId="0" fontId="1" fillId="0" borderId="1" xfId="1" applyBorder="1" applyAlignment="1" applyProtection="1">
      <alignment horizontal="center"/>
      <protection hidden="1"/>
    </xf>
    <xf numFmtId="2" fontId="1" fillId="0" borderId="1" xfId="1" applyNumberFormat="1" applyBorder="1" applyAlignment="1" applyProtection="1">
      <alignment horizontal="center"/>
      <protection hidden="1"/>
    </xf>
    <xf numFmtId="0" fontId="2" fillId="0" borderId="1" xfId="1" applyFont="1" applyBorder="1" applyAlignment="1" applyProtection="1">
      <alignment horizontal="center"/>
      <protection hidden="1"/>
    </xf>
    <xf numFmtId="2" fontId="2" fillId="0" borderId="1" xfId="1" applyNumberFormat="1" applyFont="1" applyBorder="1" applyAlignment="1" applyProtection="1">
      <alignment horizontal="center"/>
      <protection hidden="1"/>
    </xf>
    <xf numFmtId="0" fontId="2" fillId="0" borderId="1" xfId="1" applyFont="1" applyBorder="1" applyAlignment="1" applyProtection="1">
      <alignment horizontal="center" vertical="center"/>
      <protection hidden="1"/>
    </xf>
    <xf numFmtId="2" fontId="2" fillId="0" borderId="1" xfId="1" applyNumberFormat="1" applyFont="1" applyBorder="1" applyAlignment="1" applyProtection="1">
      <alignment horizontal="center" vertical="center"/>
      <protection hidden="1"/>
    </xf>
    <xf numFmtId="2" fontId="1" fillId="0" borderId="1" xfId="1" applyNumberFormat="1" applyBorder="1" applyAlignment="1" applyProtection="1">
      <alignment horizontal="center" vertical="center"/>
      <protection hidden="1"/>
    </xf>
    <xf numFmtId="0" fontId="2" fillId="0" borderId="13" xfId="1" applyFont="1" applyBorder="1" applyAlignment="1" applyProtection="1">
      <alignment horizontal="center"/>
      <protection locked="0"/>
    </xf>
    <xf numFmtId="49" fontId="1" fillId="0" borderId="1" xfId="1" applyNumberFormat="1" applyBorder="1" applyAlignment="1" applyProtection="1">
      <alignment horizontal="center"/>
      <protection locked="0"/>
    </xf>
    <xf numFmtId="0" fontId="1" fillId="0" borderId="1" xfId="1" applyBorder="1" applyAlignment="1" applyProtection="1">
      <alignment horizontal="center"/>
      <protection locked="0"/>
    </xf>
    <xf numFmtId="0" fontId="1" fillId="0" borderId="9" xfId="1" applyBorder="1" applyAlignment="1" applyProtection="1">
      <alignment horizontal="center"/>
      <protection locked="0"/>
    </xf>
    <xf numFmtId="0" fontId="1" fillId="0" borderId="7" xfId="1" applyBorder="1" applyAlignment="1" applyProtection="1">
      <alignment horizontal="center"/>
      <protection locked="0"/>
    </xf>
    <xf numFmtId="0" fontId="1" fillId="0" borderId="10" xfId="1" applyBorder="1" applyAlignment="1" applyProtection="1">
      <alignment horizontal="center"/>
      <protection locked="0"/>
    </xf>
    <xf numFmtId="0" fontId="1" fillId="0" borderId="6" xfId="1" applyBorder="1" applyAlignment="1" applyProtection="1">
      <alignment horizontal="center"/>
      <protection locked="0"/>
    </xf>
    <xf numFmtId="0" fontId="1" fillId="0" borderId="11" xfId="1" applyBorder="1" applyAlignment="1" applyProtection="1">
      <alignment horizontal="center"/>
      <protection locked="0"/>
    </xf>
    <xf numFmtId="0" fontId="1" fillId="0" borderId="8" xfId="1" applyBorder="1" applyAlignment="1" applyProtection="1">
      <alignment horizontal="center"/>
      <protection locked="0"/>
    </xf>
    <xf numFmtId="0" fontId="1" fillId="0" borderId="3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0" xfId="1" applyAlignment="1" applyProtection="1">
      <alignment horizontal="left"/>
      <protection locked="0"/>
    </xf>
    <xf numFmtId="0" fontId="1" fillId="0" borderId="13" xfId="1" applyBorder="1" applyAlignment="1" applyProtection="1">
      <alignment horizontal="right"/>
      <protection locked="0"/>
    </xf>
    <xf numFmtId="2" fontId="1" fillId="0" borderId="0" xfId="1" applyNumberFormat="1" applyAlignment="1" applyProtection="1">
      <alignment horizontal="left"/>
      <protection locked="0"/>
    </xf>
    <xf numFmtId="9" fontId="2" fillId="0" borderId="1" xfId="1" applyNumberFormat="1" applyFont="1" applyBorder="1" applyAlignment="1" applyProtection="1">
      <alignment horizontal="center"/>
      <protection locked="0"/>
    </xf>
    <xf numFmtId="0" fontId="12" fillId="0" borderId="0" xfId="1" applyFont="1" applyProtection="1">
      <protection locked="0"/>
    </xf>
    <xf numFmtId="9" fontId="12" fillId="0" borderId="0" xfId="1" applyNumberFormat="1" applyFont="1" applyProtection="1">
      <protection locked="0"/>
    </xf>
    <xf numFmtId="169" fontId="1" fillId="0" borderId="12" xfId="1" applyNumberFormat="1" applyBorder="1" applyProtection="1">
      <protection hidden="1"/>
    </xf>
    <xf numFmtId="0" fontId="5" fillId="0" borderId="3" xfId="1" applyFont="1" applyBorder="1" applyAlignment="1" applyProtection="1">
      <alignment horizontal="center" vertical="center"/>
      <protection locked="0"/>
    </xf>
    <xf numFmtId="0" fontId="5" fillId="0" borderId="5" xfId="1" applyFont="1" applyBorder="1" applyAlignment="1" applyProtection="1">
      <alignment horizontal="center" vertical="center"/>
      <protection locked="0"/>
    </xf>
    <xf numFmtId="0" fontId="5" fillId="0" borderId="3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3" fillId="0" borderId="10" xfId="1" applyFont="1" applyBorder="1" applyAlignment="1" applyProtection="1">
      <alignment horizontal="center" vertical="center"/>
      <protection locked="0"/>
    </xf>
    <xf numFmtId="0" fontId="3" fillId="0" borderId="6" xfId="1" applyFont="1" applyBorder="1" applyAlignment="1" applyProtection="1">
      <alignment horizontal="center" vertical="center"/>
      <protection locked="0"/>
    </xf>
    <xf numFmtId="0" fontId="3" fillId="0" borderId="3" xfId="1" applyFont="1" applyBorder="1" applyAlignment="1" applyProtection="1">
      <alignment horizontal="center" vertical="center"/>
      <protection locked="0"/>
    </xf>
    <xf numFmtId="0" fontId="3" fillId="0" borderId="5" xfId="1" applyFont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0" fontId="3" fillId="0" borderId="3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0" xfId="1" applyFont="1" applyAlignment="1" applyProtection="1">
      <alignment horizontal="center"/>
      <protection locked="0"/>
    </xf>
    <xf numFmtId="0" fontId="3" fillId="0" borderId="0" xfId="1" applyFont="1" applyProtection="1">
      <protection locked="0"/>
    </xf>
    <xf numFmtId="0" fontId="1" fillId="0" borderId="15" xfId="1" applyBorder="1" applyProtection="1">
      <protection locked="0"/>
    </xf>
    <xf numFmtId="0" fontId="3" fillId="0" borderId="15" xfId="1" applyFont="1" applyBorder="1" applyProtection="1">
      <protection locked="0"/>
    </xf>
    <xf numFmtId="0" fontId="5" fillId="0" borderId="3" xfId="1" applyFont="1" applyBorder="1" applyAlignment="1" applyProtection="1">
      <alignment horizontal="center"/>
      <protection locked="0"/>
    </xf>
    <xf numFmtId="0" fontId="7" fillId="0" borderId="0" xfId="1" applyFont="1" applyAlignment="1" applyProtection="1">
      <alignment horizontal="center"/>
      <protection locked="0"/>
    </xf>
    <xf numFmtId="0" fontId="7" fillId="0" borderId="6" xfId="1" applyFont="1" applyBorder="1" applyAlignment="1" applyProtection="1">
      <alignment horizontal="center"/>
      <protection locked="0"/>
    </xf>
    <xf numFmtId="0" fontId="3" fillId="0" borderId="10" xfId="1" applyFont="1" applyBorder="1" applyAlignment="1" applyProtection="1">
      <alignment horizontal="center"/>
      <protection locked="0"/>
    </xf>
    <xf numFmtId="0" fontId="3" fillId="0" borderId="3" xfId="1" applyFont="1" applyBorder="1" applyAlignment="1" applyProtection="1">
      <alignment horizontal="center"/>
      <protection locked="0"/>
    </xf>
    <xf numFmtId="0" fontId="5" fillId="0" borderId="5" xfId="1" applyFont="1" applyBorder="1" applyAlignment="1" applyProtection="1">
      <alignment horizontal="center"/>
      <protection locked="0"/>
    </xf>
    <xf numFmtId="0" fontId="3" fillId="0" borderId="6" xfId="1" applyFont="1" applyBorder="1" applyAlignment="1" applyProtection="1">
      <alignment horizontal="center"/>
      <protection locked="0"/>
    </xf>
    <xf numFmtId="0" fontId="3" fillId="0" borderId="5" xfId="1" applyFont="1" applyBorder="1" applyAlignment="1" applyProtection="1">
      <alignment horizontal="center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1" fillId="0" borderId="7" xfId="1" applyBorder="1" applyAlignment="1" applyProtection="1">
      <alignment horizontal="center" vertical="center"/>
      <protection locked="0"/>
    </xf>
    <xf numFmtId="0" fontId="3" fillId="0" borderId="11" xfId="1" applyFont="1" applyBorder="1" applyAlignment="1" applyProtection="1">
      <alignment horizontal="center"/>
      <protection locked="0"/>
    </xf>
    <xf numFmtId="0" fontId="3" fillId="0" borderId="8" xfId="1" applyFont="1" applyBorder="1" applyAlignment="1" applyProtection="1">
      <alignment horizontal="center"/>
      <protection locked="0"/>
    </xf>
    <xf numFmtId="0" fontId="3" fillId="0" borderId="4" xfId="1" applyFont="1" applyBorder="1" applyAlignment="1" applyProtection="1">
      <alignment horizontal="center"/>
      <protection locked="0"/>
    </xf>
    <xf numFmtId="0" fontId="3" fillId="0" borderId="7" xfId="1" applyFont="1" applyBorder="1" applyAlignment="1" applyProtection="1">
      <alignment horizontal="center"/>
      <protection locked="0"/>
    </xf>
    <xf numFmtId="0" fontId="3" fillId="0" borderId="2" xfId="1" applyFont="1" applyBorder="1" applyAlignment="1" applyProtection="1">
      <alignment horizontal="center"/>
      <protection locked="0"/>
    </xf>
    <xf numFmtId="0" fontId="1" fillId="0" borderId="4" xfId="1" applyBorder="1" applyAlignment="1" applyProtection="1">
      <alignment horizontal="center" vertical="center"/>
      <protection locked="0"/>
    </xf>
    <xf numFmtId="2" fontId="1" fillId="0" borderId="7" xfId="1" applyNumberFormat="1" applyBorder="1" applyAlignment="1" applyProtection="1">
      <alignment horizontal="center"/>
      <protection locked="0"/>
    </xf>
    <xf numFmtId="0" fontId="1" fillId="0" borderId="1" xfId="1" applyBorder="1" applyProtection="1">
      <protection locked="0"/>
    </xf>
    <xf numFmtId="0" fontId="13" fillId="0" borderId="1" xfId="1" applyFont="1" applyBorder="1" applyProtection="1">
      <protection locked="0"/>
    </xf>
    <xf numFmtId="0" fontId="1" fillId="0" borderId="11" xfId="1" applyBorder="1" applyProtection="1">
      <protection locked="0"/>
    </xf>
    <xf numFmtId="0" fontId="1" fillId="0" borderId="9" xfId="1" applyBorder="1" applyProtection="1">
      <protection locked="0"/>
    </xf>
    <xf numFmtId="164" fontId="1" fillId="0" borderId="4" xfId="1" applyNumberFormat="1" applyBorder="1" applyProtection="1">
      <protection locked="0"/>
    </xf>
    <xf numFmtId="164" fontId="1" fillId="0" borderId="0" xfId="1" applyNumberFormat="1" applyProtection="1">
      <protection locked="0"/>
    </xf>
    <xf numFmtId="0" fontId="8" fillId="0" borderId="0" xfId="1" applyFont="1" applyProtection="1">
      <protection locked="0"/>
    </xf>
    <xf numFmtId="0" fontId="13" fillId="0" borderId="0" xfId="1" applyFont="1" applyProtection="1">
      <protection locked="0"/>
    </xf>
    <xf numFmtId="0" fontId="13" fillId="0" borderId="0" xfId="1" applyFont="1" applyAlignment="1" applyProtection="1">
      <alignment horizontal="center"/>
      <protection locked="0"/>
    </xf>
    <xf numFmtId="0" fontId="1" fillId="0" borderId="1" xfId="1" applyBorder="1" applyAlignment="1" applyProtection="1">
      <alignment horizontal="left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13" fillId="0" borderId="1" xfId="1" applyFont="1" applyBorder="1" applyAlignment="1" applyProtection="1">
      <alignment horizontal="center"/>
      <protection locked="0"/>
    </xf>
    <xf numFmtId="0" fontId="2" fillId="3" borderId="0" xfId="1" applyFont="1" applyFill="1" applyProtection="1">
      <protection locked="0"/>
    </xf>
    <xf numFmtId="0" fontId="1" fillId="3" borderId="0" xfId="1" applyFill="1" applyProtection="1">
      <protection locked="0"/>
    </xf>
    <xf numFmtId="0" fontId="2" fillId="3" borderId="3" xfId="1" applyFont="1" applyFill="1" applyBorder="1" applyAlignment="1" applyProtection="1">
      <alignment horizontal="center"/>
      <protection locked="0"/>
    </xf>
    <xf numFmtId="2" fontId="2" fillId="3" borderId="3" xfId="1" applyNumberFormat="1" applyFon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center"/>
      <protection locked="0"/>
    </xf>
    <xf numFmtId="2" fontId="2" fillId="3" borderId="1" xfId="1" applyNumberFormat="1" applyFont="1" applyFill="1" applyBorder="1" applyAlignment="1" applyProtection="1">
      <alignment horizontal="center"/>
      <protection locked="0"/>
    </xf>
    <xf numFmtId="0" fontId="7" fillId="3" borderId="1" xfId="1" applyFont="1" applyFill="1" applyBorder="1" applyAlignment="1" applyProtection="1">
      <alignment horizontal="center" vertical="center"/>
      <protection locked="0"/>
    </xf>
    <xf numFmtId="164" fontId="1" fillId="0" borderId="0" xfId="1" applyNumberFormat="1" applyAlignment="1" applyProtection="1">
      <alignment horizontal="center"/>
      <protection locked="0"/>
    </xf>
    <xf numFmtId="0" fontId="2" fillId="0" borderId="0" xfId="1" applyFont="1" applyAlignment="1" applyProtection="1">
      <alignment horizontal="left"/>
      <protection locked="0"/>
    </xf>
    <xf numFmtId="16" fontId="1" fillId="0" borderId="0" xfId="1" applyNumberFormat="1" applyProtection="1">
      <protection locked="0"/>
    </xf>
    <xf numFmtId="0" fontId="1" fillId="0" borderId="5" xfId="1" applyBorder="1" applyAlignment="1" applyProtection="1">
      <alignment horizontal="center" vertical="center"/>
      <protection locked="0"/>
    </xf>
    <xf numFmtId="9" fontId="2" fillId="0" borderId="0" xfId="1" applyNumberFormat="1" applyFont="1" applyAlignment="1" applyProtection="1">
      <alignment horizontal="center"/>
      <protection locked="0"/>
    </xf>
    <xf numFmtId="2" fontId="2" fillId="0" borderId="13" xfId="1" applyNumberFormat="1" applyFont="1" applyBorder="1" applyAlignment="1" applyProtection="1">
      <alignment horizontal="center"/>
      <protection locked="0"/>
    </xf>
    <xf numFmtId="2" fontId="2" fillId="0" borderId="12" xfId="1" applyNumberFormat="1" applyFont="1" applyBorder="1" applyAlignment="1" applyProtection="1">
      <alignment horizontal="center"/>
      <protection locked="0"/>
    </xf>
    <xf numFmtId="2" fontId="1" fillId="0" borderId="1" xfId="1" applyNumberFormat="1" applyBorder="1" applyAlignment="1" applyProtection="1">
      <alignment horizontal="left"/>
      <protection locked="0"/>
    </xf>
    <xf numFmtId="2" fontId="2" fillId="3" borderId="13" xfId="1" applyNumberFormat="1" applyFont="1" applyFill="1" applyBorder="1" applyAlignment="1" applyProtection="1">
      <alignment horizontal="left"/>
      <protection locked="0"/>
    </xf>
    <xf numFmtId="2" fontId="2" fillId="3" borderId="14" xfId="1" applyNumberFormat="1" applyFont="1" applyFill="1" applyBorder="1" applyAlignment="1" applyProtection="1">
      <alignment horizontal="left"/>
      <protection locked="0"/>
    </xf>
    <xf numFmtId="2" fontId="2" fillId="3" borderId="12" xfId="1" applyNumberFormat="1" applyFont="1" applyFill="1" applyBorder="1" applyAlignment="1" applyProtection="1">
      <alignment horizontal="left"/>
      <protection locked="0"/>
    </xf>
    <xf numFmtId="2" fontId="2" fillId="3" borderId="1" xfId="1" applyNumberFormat="1" applyFont="1" applyFill="1" applyBorder="1" applyAlignment="1" applyProtection="1">
      <alignment horizontal="left"/>
      <protection locked="0"/>
    </xf>
    <xf numFmtId="0" fontId="1" fillId="0" borderId="1" xfId="1" applyBorder="1" applyAlignment="1" applyProtection="1">
      <alignment horizontal="left"/>
      <protection locked="0"/>
    </xf>
    <xf numFmtId="0" fontId="1" fillId="0" borderId="13" xfId="1" applyBorder="1" applyAlignment="1" applyProtection="1">
      <alignment horizontal="left"/>
      <protection locked="0"/>
    </xf>
    <xf numFmtId="0" fontId="1" fillId="0" borderId="14" xfId="1" applyBorder="1" applyAlignment="1" applyProtection="1">
      <alignment horizontal="left"/>
      <protection locked="0"/>
    </xf>
    <xf numFmtId="0" fontId="1" fillId="0" borderId="12" xfId="1" applyBorder="1" applyAlignment="1" applyProtection="1">
      <alignment horizontal="left"/>
      <protection locked="0"/>
    </xf>
    <xf numFmtId="0" fontId="2" fillId="3" borderId="4" xfId="1" applyFont="1" applyFill="1" applyBorder="1" applyAlignment="1" applyProtection="1">
      <alignment horizontal="center"/>
      <protection locked="0"/>
    </xf>
    <xf numFmtId="0" fontId="2" fillId="3" borderId="0" xfId="1" applyFont="1" applyFill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center"/>
      <protection locked="0"/>
    </xf>
    <xf numFmtId="0" fontId="2" fillId="3" borderId="13" xfId="1" applyFont="1" applyFill="1" applyBorder="1" applyAlignment="1" applyProtection="1">
      <alignment horizontal="center"/>
      <protection locked="0"/>
    </xf>
    <xf numFmtId="0" fontId="2" fillId="3" borderId="14" xfId="1" applyFont="1" applyFill="1" applyBorder="1" applyAlignment="1" applyProtection="1">
      <alignment horizontal="center"/>
      <protection locked="0"/>
    </xf>
    <xf numFmtId="0" fontId="2" fillId="3" borderId="12" xfId="1" applyFont="1" applyFill="1" applyBorder="1" applyAlignment="1" applyProtection="1">
      <alignment horizontal="center"/>
      <protection locked="0"/>
    </xf>
    <xf numFmtId="0" fontId="2" fillId="3" borderId="1" xfId="1" applyFont="1" applyFill="1" applyBorder="1" applyAlignment="1" applyProtection="1">
      <alignment horizontal="left"/>
      <protection locked="0"/>
    </xf>
    <xf numFmtId="0" fontId="2" fillId="3" borderId="13" xfId="1" applyFont="1" applyFill="1" applyBorder="1" applyAlignment="1" applyProtection="1">
      <alignment horizontal="left"/>
      <protection locked="0"/>
    </xf>
    <xf numFmtId="0" fontId="2" fillId="3" borderId="14" xfId="1" applyFont="1" applyFill="1" applyBorder="1" applyAlignment="1" applyProtection="1">
      <alignment horizontal="left"/>
      <protection locked="0"/>
    </xf>
    <xf numFmtId="0" fontId="2" fillId="3" borderId="12" xfId="1" applyFont="1" applyFill="1" applyBorder="1" applyAlignment="1" applyProtection="1">
      <alignment horizontal="left"/>
      <protection locked="0"/>
    </xf>
    <xf numFmtId="164" fontId="1" fillId="0" borderId="0" xfId="1" applyNumberFormat="1" applyAlignment="1" applyProtection="1">
      <alignment horizontal="center"/>
      <protection locked="0"/>
    </xf>
    <xf numFmtId="0" fontId="13" fillId="0" borderId="0" xfId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 vertical="center" textRotation="90"/>
      <protection locked="0"/>
    </xf>
    <xf numFmtId="0" fontId="4" fillId="0" borderId="3" xfId="1" applyFont="1" applyBorder="1" applyAlignment="1" applyProtection="1">
      <alignment horizontal="center" vertical="center"/>
      <protection locked="0"/>
    </xf>
    <xf numFmtId="0" fontId="4" fillId="0" borderId="5" xfId="1" applyFont="1" applyBorder="1" applyAlignment="1" applyProtection="1">
      <alignment horizontal="center" vertical="center"/>
      <protection locked="0"/>
    </xf>
    <xf numFmtId="0" fontId="1" fillId="0" borderId="0" xfId="1" applyAlignment="1" applyProtection="1">
      <alignment horizontal="left"/>
      <protection locked="0"/>
    </xf>
    <xf numFmtId="0" fontId="2" fillId="0" borderId="0" xfId="1" applyFont="1" applyAlignment="1" applyProtection="1">
      <alignment horizontal="left"/>
      <protection locked="0"/>
    </xf>
    <xf numFmtId="0" fontId="1" fillId="0" borderId="0" xfId="1" applyAlignment="1" applyProtection="1">
      <alignment horizontal="center"/>
      <protection locked="0"/>
    </xf>
    <xf numFmtId="0" fontId="4" fillId="0" borderId="1" xfId="1" applyFont="1" applyBorder="1" applyAlignment="1" applyProtection="1">
      <alignment horizontal="left"/>
      <protection locked="0"/>
    </xf>
    <xf numFmtId="9" fontId="1" fillId="0" borderId="13" xfId="1" applyNumberFormat="1" applyBorder="1" applyAlignment="1" applyProtection="1">
      <alignment horizontal="center"/>
      <protection locked="0"/>
    </xf>
    <xf numFmtId="9" fontId="1" fillId="0" borderId="12" xfId="1" applyNumberFormat="1" applyBorder="1" applyAlignment="1" applyProtection="1">
      <alignment horizontal="center"/>
      <protection locked="0"/>
    </xf>
    <xf numFmtId="167" fontId="1" fillId="0" borderId="13" xfId="1" applyNumberFormat="1" applyBorder="1" applyAlignment="1" applyProtection="1">
      <alignment horizontal="center"/>
      <protection hidden="1"/>
    </xf>
    <xf numFmtId="167" fontId="1" fillId="0" borderId="12" xfId="1" applyNumberFormat="1" applyBorder="1" applyAlignment="1" applyProtection="1">
      <alignment horizontal="center"/>
      <protection hidden="1"/>
    </xf>
    <xf numFmtId="0" fontId="1" fillId="0" borderId="13" xfId="1" applyBorder="1" applyAlignment="1" applyProtection="1">
      <alignment horizontal="center"/>
      <protection locked="0"/>
    </xf>
    <xf numFmtId="0" fontId="1" fillId="0" borderId="14" xfId="1" applyBorder="1" applyAlignment="1" applyProtection="1">
      <alignment horizontal="center"/>
      <protection locked="0"/>
    </xf>
    <xf numFmtId="0" fontId="1" fillId="0" borderId="12" xfId="1" applyBorder="1" applyAlignment="1" applyProtection="1">
      <alignment horizontal="center"/>
      <protection locked="0"/>
    </xf>
    <xf numFmtId="166" fontId="1" fillId="0" borderId="13" xfId="1" applyNumberFormat="1" applyBorder="1" applyAlignment="1">
      <alignment horizontal="center"/>
    </xf>
    <xf numFmtId="166" fontId="1" fillId="0" borderId="12" xfId="1" applyNumberFormat="1" applyBorder="1" applyAlignment="1">
      <alignment horizontal="center"/>
    </xf>
    <xf numFmtId="166" fontId="1" fillId="0" borderId="13" xfId="1" applyNumberFormat="1" applyBorder="1" applyAlignment="1" applyProtection="1">
      <alignment horizontal="center"/>
      <protection locked="0"/>
    </xf>
    <xf numFmtId="166" fontId="1" fillId="0" borderId="12" xfId="1" applyNumberFormat="1" applyBorder="1" applyAlignment="1" applyProtection="1">
      <alignment horizontal="center"/>
      <protection locked="0"/>
    </xf>
    <xf numFmtId="0" fontId="1" fillId="0" borderId="5" xfId="1" applyBorder="1" applyAlignment="1" applyProtection="1">
      <alignment horizontal="left"/>
      <protection locked="0"/>
    </xf>
    <xf numFmtId="0" fontId="1" fillId="0" borderId="3" xfId="1" applyBorder="1" applyAlignment="1" applyProtection="1">
      <alignment horizontal="center" vertical="center"/>
      <protection locked="0"/>
    </xf>
    <xf numFmtId="0" fontId="1" fillId="0" borderId="5" xfId="1" applyBorder="1" applyAlignment="1" applyProtection="1">
      <alignment horizontal="center" vertical="center"/>
      <protection locked="0"/>
    </xf>
    <xf numFmtId="0" fontId="12" fillId="0" borderId="9" xfId="1" applyFont="1" applyBorder="1" applyAlignment="1" applyProtection="1">
      <alignment horizontal="left"/>
      <protection locked="0"/>
    </xf>
    <xf numFmtId="0" fontId="4" fillId="0" borderId="3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2" fillId="0" borderId="13" xfId="1" applyFont="1" applyBorder="1" applyAlignment="1" applyProtection="1">
      <alignment horizontal="center"/>
      <protection locked="0"/>
    </xf>
    <xf numFmtId="0" fontId="2" fillId="0" borderId="14" xfId="1" applyFont="1" applyBorder="1" applyAlignment="1" applyProtection="1">
      <alignment horizontal="center"/>
      <protection locked="0"/>
    </xf>
    <xf numFmtId="0" fontId="2" fillId="0" borderId="12" xfId="1" applyFont="1" applyBorder="1" applyAlignment="1" applyProtection="1">
      <alignment horizontal="center"/>
      <protection locked="0"/>
    </xf>
    <xf numFmtId="2" fontId="2" fillId="0" borderId="13" xfId="1" applyNumberFormat="1" applyFont="1" applyBorder="1" applyAlignment="1" applyProtection="1">
      <alignment horizontal="center"/>
      <protection hidden="1"/>
    </xf>
    <xf numFmtId="2" fontId="2" fillId="0" borderId="12" xfId="1" applyNumberFormat="1" applyFont="1" applyBorder="1" applyAlignment="1" applyProtection="1">
      <alignment horizontal="center"/>
      <protection hidden="1"/>
    </xf>
    <xf numFmtId="0" fontId="2" fillId="2" borderId="13" xfId="1" applyFont="1" applyFill="1" applyBorder="1" applyAlignment="1" applyProtection="1">
      <alignment horizontal="left"/>
      <protection locked="0"/>
    </xf>
    <xf numFmtId="0" fontId="2" fillId="2" borderId="14" xfId="1" applyFont="1" applyFill="1" applyBorder="1" applyAlignment="1" applyProtection="1">
      <alignment horizontal="left"/>
      <protection locked="0"/>
    </xf>
    <xf numFmtId="0" fontId="2" fillId="2" borderId="12" xfId="1" applyFont="1" applyFill="1" applyBorder="1" applyAlignment="1" applyProtection="1">
      <alignment horizontal="left"/>
      <protection locked="0"/>
    </xf>
    <xf numFmtId="165" fontId="1" fillId="0" borderId="13" xfId="1" applyNumberFormat="1" applyBorder="1" applyAlignment="1" applyProtection="1">
      <alignment horizontal="center"/>
      <protection hidden="1"/>
    </xf>
    <xf numFmtId="165" fontId="1" fillId="0" borderId="12" xfId="1" applyNumberFormat="1" applyBorder="1" applyAlignment="1" applyProtection="1">
      <alignment horizontal="center"/>
      <protection hidden="1"/>
    </xf>
    <xf numFmtId="165" fontId="1" fillId="0" borderId="13" xfId="1" applyNumberFormat="1" applyBorder="1" applyAlignment="1">
      <alignment horizontal="center"/>
    </xf>
    <xf numFmtId="165" fontId="1" fillId="0" borderId="12" xfId="1" applyNumberFormat="1" applyBorder="1" applyAlignment="1">
      <alignment horizontal="center"/>
    </xf>
    <xf numFmtId="0" fontId="2" fillId="2" borderId="1" xfId="1" applyFont="1" applyFill="1" applyBorder="1" applyAlignment="1" applyProtection="1">
      <alignment horizontal="left"/>
      <protection locked="0"/>
    </xf>
    <xf numFmtId="0" fontId="1" fillId="0" borderId="8" xfId="1" applyBorder="1" applyAlignment="1" applyProtection="1">
      <alignment horizontal="center"/>
      <protection locked="0"/>
    </xf>
    <xf numFmtId="0" fontId="1" fillId="0" borderId="15" xfId="1" applyBorder="1" applyAlignment="1" applyProtection="1">
      <alignment horizontal="center"/>
      <protection locked="0"/>
    </xf>
    <xf numFmtId="0" fontId="1" fillId="0" borderId="6" xfId="1" applyBorder="1" applyAlignment="1" applyProtection="1">
      <alignment horizontal="center"/>
      <protection locked="0"/>
    </xf>
    <xf numFmtId="0" fontId="14" fillId="0" borderId="3" xfId="1" applyFont="1" applyBorder="1" applyAlignment="1" applyProtection="1">
      <alignment horizontal="center" vertical="center"/>
      <protection locked="0"/>
    </xf>
    <xf numFmtId="0" fontId="13" fillId="0" borderId="13" xfId="1" applyFont="1" applyBorder="1" applyAlignment="1" applyProtection="1">
      <alignment horizontal="center"/>
      <protection locked="0"/>
    </xf>
    <xf numFmtId="0" fontId="13" fillId="0" borderId="12" xfId="1" applyFont="1" applyBorder="1" applyAlignment="1" applyProtection="1">
      <alignment horizontal="center"/>
      <protection locked="0"/>
    </xf>
    <xf numFmtId="0" fontId="2" fillId="0" borderId="3" xfId="1" applyFont="1" applyBorder="1" applyAlignment="1" applyProtection="1">
      <alignment horizontal="center" vertical="center" textRotation="90"/>
      <protection locked="0"/>
    </xf>
    <xf numFmtId="0" fontId="2" fillId="0" borderId="7" xfId="1" applyFont="1" applyBorder="1" applyAlignment="1" applyProtection="1">
      <alignment horizontal="center" vertical="center" textRotation="90"/>
      <protection locked="0"/>
    </xf>
    <xf numFmtId="0" fontId="2" fillId="0" borderId="5" xfId="1" applyFont="1" applyBorder="1" applyAlignment="1" applyProtection="1">
      <alignment horizontal="center" vertical="center" textRotation="90"/>
      <protection locked="0"/>
    </xf>
    <xf numFmtId="164" fontId="1" fillId="0" borderId="13" xfId="1" applyNumberFormat="1" applyBorder="1" applyAlignment="1" applyProtection="1">
      <alignment horizontal="center"/>
      <protection locked="0"/>
    </xf>
    <xf numFmtId="164" fontId="1" fillId="0" borderId="12" xfId="1" applyNumberFormat="1" applyBorder="1" applyAlignment="1" applyProtection="1">
      <alignment horizontal="center"/>
      <protection locked="0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'1'!$D$5:$D$52</c:f>
              <c:numCache>
                <c:formatCode>General</c:formatCode>
                <c:ptCount val="48"/>
                <c:pt idx="0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29-4125-8219-95BA79F7A6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6117120"/>
        <c:axId val="9611904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'1'!$V$5:$V$52</c:f>
              <c:numCache>
                <c:formatCode>0.00</c:formatCode>
                <c:ptCount val="48"/>
                <c:pt idx="0">
                  <c:v>30</c:v>
                </c:pt>
                <c:pt idx="1">
                  <c:v>30</c:v>
                </c:pt>
                <c:pt idx="2">
                  <c:v>30</c:v>
                </c:pt>
                <c:pt idx="3">
                  <c:v>30</c:v>
                </c:pt>
                <c:pt idx="4">
                  <c:v>30</c:v>
                </c:pt>
                <c:pt idx="5">
                  <c:v>30</c:v>
                </c:pt>
                <c:pt idx="6">
                  <c:v>30</c:v>
                </c:pt>
                <c:pt idx="7">
                  <c:v>30</c:v>
                </c:pt>
                <c:pt idx="8">
                  <c:v>30</c:v>
                </c:pt>
                <c:pt idx="9">
                  <c:v>30</c:v>
                </c:pt>
                <c:pt idx="10">
                  <c:v>30</c:v>
                </c:pt>
                <c:pt idx="11">
                  <c:v>30</c:v>
                </c:pt>
                <c:pt idx="12">
                  <c:v>30</c:v>
                </c:pt>
                <c:pt idx="13">
                  <c:v>30</c:v>
                </c:pt>
                <c:pt idx="14">
                  <c:v>30</c:v>
                </c:pt>
                <c:pt idx="15">
                  <c:v>30</c:v>
                </c:pt>
                <c:pt idx="16">
                  <c:v>30</c:v>
                </c:pt>
                <c:pt idx="17">
                  <c:v>30</c:v>
                </c:pt>
                <c:pt idx="18">
                  <c:v>30</c:v>
                </c:pt>
                <c:pt idx="19">
                  <c:v>30</c:v>
                </c:pt>
                <c:pt idx="20">
                  <c:v>30</c:v>
                </c:pt>
                <c:pt idx="21">
                  <c:v>30</c:v>
                </c:pt>
                <c:pt idx="22">
                  <c:v>30</c:v>
                </c:pt>
                <c:pt idx="23">
                  <c:v>30</c:v>
                </c:pt>
                <c:pt idx="24">
                  <c:v>30</c:v>
                </c:pt>
                <c:pt idx="25">
                  <c:v>30</c:v>
                </c:pt>
                <c:pt idx="26">
                  <c:v>30</c:v>
                </c:pt>
                <c:pt idx="27">
                  <c:v>30</c:v>
                </c:pt>
                <c:pt idx="28">
                  <c:v>30</c:v>
                </c:pt>
                <c:pt idx="29">
                  <c:v>30</c:v>
                </c:pt>
                <c:pt idx="30">
                  <c:v>30</c:v>
                </c:pt>
                <c:pt idx="31">
                  <c:v>30</c:v>
                </c:pt>
                <c:pt idx="32">
                  <c:v>30</c:v>
                </c:pt>
                <c:pt idx="33">
                  <c:v>30</c:v>
                </c:pt>
                <c:pt idx="34">
                  <c:v>30</c:v>
                </c:pt>
                <c:pt idx="35">
                  <c:v>30</c:v>
                </c:pt>
                <c:pt idx="36">
                  <c:v>30</c:v>
                </c:pt>
                <c:pt idx="37">
                  <c:v>30</c:v>
                </c:pt>
                <c:pt idx="38">
                  <c:v>30</c:v>
                </c:pt>
                <c:pt idx="39">
                  <c:v>30</c:v>
                </c:pt>
                <c:pt idx="40">
                  <c:v>30</c:v>
                </c:pt>
                <c:pt idx="41">
                  <c:v>30</c:v>
                </c:pt>
                <c:pt idx="42">
                  <c:v>30</c:v>
                </c:pt>
                <c:pt idx="43">
                  <c:v>30</c:v>
                </c:pt>
                <c:pt idx="44">
                  <c:v>30</c:v>
                </c:pt>
                <c:pt idx="45">
                  <c:v>30</c:v>
                </c:pt>
                <c:pt idx="46">
                  <c:v>30</c:v>
                </c:pt>
                <c:pt idx="47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C29-4125-8219-95BA79F7A6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124928"/>
        <c:axId val="96126464"/>
      </c:lineChart>
      <c:catAx>
        <c:axId val="961171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6119040"/>
        <c:crosses val="autoZero"/>
        <c:auto val="0"/>
        <c:lblAlgn val="ctr"/>
        <c:lblOffset val="100"/>
        <c:noMultiLvlLbl val="0"/>
      </c:catAx>
      <c:valAx>
        <c:axId val="9611904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6117120"/>
        <c:crosses val="autoZero"/>
        <c:crossBetween val="between"/>
      </c:valAx>
      <c:catAx>
        <c:axId val="96124928"/>
        <c:scaling>
          <c:orientation val="minMax"/>
        </c:scaling>
        <c:delete val="1"/>
        <c:axPos val="b"/>
        <c:majorTickMark val="out"/>
        <c:minorTickMark val="none"/>
        <c:tickLblPos val="none"/>
        <c:crossAx val="96126464"/>
        <c:crosses val="autoZero"/>
        <c:auto val="0"/>
        <c:lblAlgn val="ctr"/>
        <c:lblOffset val="100"/>
        <c:noMultiLvlLbl val="0"/>
      </c:catAx>
      <c:valAx>
        <c:axId val="9612646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612492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44DD-4FDD-9D8D-249515E770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368320"/>
        <c:axId val="9937049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4DD-4FDD-9D8D-249515E770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372032"/>
        <c:axId val="99382016"/>
      </c:lineChart>
      <c:catAx>
        <c:axId val="99368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370496"/>
        <c:crosses val="autoZero"/>
        <c:auto val="0"/>
        <c:lblAlgn val="ctr"/>
        <c:lblOffset val="100"/>
        <c:noMultiLvlLbl val="0"/>
      </c:catAx>
      <c:valAx>
        <c:axId val="9937049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368320"/>
        <c:crosses val="autoZero"/>
        <c:crossBetween val="between"/>
      </c:valAx>
      <c:catAx>
        <c:axId val="99372032"/>
        <c:scaling>
          <c:orientation val="minMax"/>
        </c:scaling>
        <c:delete val="1"/>
        <c:axPos val="b"/>
        <c:majorTickMark val="out"/>
        <c:minorTickMark val="none"/>
        <c:tickLblPos val="none"/>
        <c:crossAx val="99382016"/>
        <c:crosses val="autoZero"/>
        <c:auto val="0"/>
        <c:lblAlgn val="ctr"/>
        <c:lblOffset val="100"/>
        <c:noMultiLvlLbl val="0"/>
      </c:catAx>
      <c:valAx>
        <c:axId val="9938201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3720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03BB-46BF-90EA-04EEE4C6E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465856"/>
        <c:axId val="994803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3BB-46BF-90EA-04EEE4C6E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81856"/>
        <c:axId val="99491840"/>
      </c:lineChart>
      <c:catAx>
        <c:axId val="994658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480320"/>
        <c:crosses val="autoZero"/>
        <c:auto val="0"/>
        <c:lblAlgn val="ctr"/>
        <c:lblOffset val="100"/>
        <c:noMultiLvlLbl val="0"/>
      </c:catAx>
      <c:valAx>
        <c:axId val="994803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465856"/>
        <c:crosses val="autoZero"/>
        <c:crossBetween val="between"/>
      </c:valAx>
      <c:catAx>
        <c:axId val="99481856"/>
        <c:scaling>
          <c:orientation val="minMax"/>
        </c:scaling>
        <c:delete val="1"/>
        <c:axPos val="b"/>
        <c:majorTickMark val="out"/>
        <c:minorTickMark val="none"/>
        <c:tickLblPos val="none"/>
        <c:crossAx val="99491840"/>
        <c:crosses val="autoZero"/>
        <c:auto val="0"/>
        <c:lblAlgn val="ctr"/>
        <c:lblOffset val="100"/>
        <c:noMultiLvlLbl val="0"/>
      </c:catAx>
      <c:valAx>
        <c:axId val="994918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48185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'4'!$D$5:$D$52</c:f>
              <c:numCache>
                <c:formatCode>General</c:formatCode>
                <c:ptCount val="48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21-451F-97AB-DBACBEAA1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882880"/>
        <c:axId val="9988915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'4'!$V$5:$V$52</c:f>
              <c:numCache>
                <c:formatCode>0.00</c:formatCode>
                <c:ptCount val="48"/>
                <c:pt idx="0">
                  <c:v>7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7</c:v>
                </c:pt>
                <c:pt idx="9">
                  <c:v>7</c:v>
                </c:pt>
                <c:pt idx="10">
                  <c:v>7</c:v>
                </c:pt>
                <c:pt idx="11">
                  <c:v>7</c:v>
                </c:pt>
                <c:pt idx="12">
                  <c:v>7</c:v>
                </c:pt>
                <c:pt idx="13">
                  <c:v>7</c:v>
                </c:pt>
                <c:pt idx="14">
                  <c:v>7</c:v>
                </c:pt>
                <c:pt idx="15">
                  <c:v>7</c:v>
                </c:pt>
                <c:pt idx="16">
                  <c:v>7</c:v>
                </c:pt>
                <c:pt idx="17">
                  <c:v>7</c:v>
                </c:pt>
                <c:pt idx="18">
                  <c:v>7</c:v>
                </c:pt>
                <c:pt idx="19">
                  <c:v>7</c:v>
                </c:pt>
                <c:pt idx="20">
                  <c:v>7</c:v>
                </c:pt>
                <c:pt idx="21">
                  <c:v>7</c:v>
                </c:pt>
                <c:pt idx="22">
                  <c:v>7</c:v>
                </c:pt>
                <c:pt idx="23">
                  <c:v>7</c:v>
                </c:pt>
                <c:pt idx="24">
                  <c:v>7</c:v>
                </c:pt>
                <c:pt idx="25">
                  <c:v>7</c:v>
                </c:pt>
                <c:pt idx="26">
                  <c:v>7</c:v>
                </c:pt>
                <c:pt idx="27">
                  <c:v>7</c:v>
                </c:pt>
                <c:pt idx="28">
                  <c:v>7</c:v>
                </c:pt>
                <c:pt idx="29">
                  <c:v>7</c:v>
                </c:pt>
                <c:pt idx="30">
                  <c:v>7</c:v>
                </c:pt>
                <c:pt idx="31">
                  <c:v>7</c:v>
                </c:pt>
                <c:pt idx="32">
                  <c:v>7</c:v>
                </c:pt>
                <c:pt idx="33">
                  <c:v>7</c:v>
                </c:pt>
                <c:pt idx="34">
                  <c:v>7</c:v>
                </c:pt>
                <c:pt idx="35">
                  <c:v>7</c:v>
                </c:pt>
                <c:pt idx="36">
                  <c:v>7</c:v>
                </c:pt>
                <c:pt idx="37">
                  <c:v>7</c:v>
                </c:pt>
                <c:pt idx="38">
                  <c:v>7</c:v>
                </c:pt>
                <c:pt idx="39">
                  <c:v>7</c:v>
                </c:pt>
                <c:pt idx="40">
                  <c:v>7</c:v>
                </c:pt>
                <c:pt idx="41">
                  <c:v>7</c:v>
                </c:pt>
                <c:pt idx="42">
                  <c:v>7</c:v>
                </c:pt>
                <c:pt idx="43">
                  <c:v>7</c:v>
                </c:pt>
                <c:pt idx="44">
                  <c:v>7</c:v>
                </c:pt>
                <c:pt idx="45">
                  <c:v>7</c:v>
                </c:pt>
                <c:pt idx="46">
                  <c:v>7</c:v>
                </c:pt>
                <c:pt idx="47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21-451F-97AB-DBACBEAA1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890688"/>
        <c:axId val="99892224"/>
      </c:lineChart>
      <c:catAx>
        <c:axId val="99882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889152"/>
        <c:crosses val="autoZero"/>
        <c:auto val="0"/>
        <c:lblAlgn val="ctr"/>
        <c:lblOffset val="100"/>
        <c:noMultiLvlLbl val="0"/>
      </c:catAx>
      <c:valAx>
        <c:axId val="9988915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882880"/>
        <c:crosses val="autoZero"/>
        <c:crossBetween val="between"/>
      </c:valAx>
      <c:catAx>
        <c:axId val="99890688"/>
        <c:scaling>
          <c:orientation val="minMax"/>
        </c:scaling>
        <c:delete val="1"/>
        <c:axPos val="b"/>
        <c:majorTickMark val="out"/>
        <c:minorTickMark val="none"/>
        <c:tickLblPos val="none"/>
        <c:crossAx val="99892224"/>
        <c:crosses val="autoZero"/>
        <c:auto val="0"/>
        <c:lblAlgn val="ctr"/>
        <c:lblOffset val="100"/>
        <c:noMultiLvlLbl val="0"/>
      </c:catAx>
      <c:valAx>
        <c:axId val="9989222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89068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'5'!$D$5:$D$52</c:f>
              <c:numCache>
                <c:formatCode>General</c:formatCode>
                <c:ptCount val="48"/>
                <c:pt idx="0">
                  <c:v>8</c:v>
                </c:pt>
                <c:pt idx="4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D3-457D-B46B-CBF598F1BD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219712"/>
        <c:axId val="9941030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'5'!$V$5:$V$52</c:f>
              <c:numCache>
                <c:formatCode>0.00</c:formatCode>
                <c:ptCount val="48"/>
                <c:pt idx="0">
                  <c:v>8</c:v>
                </c:pt>
                <c:pt idx="1">
                  <c:v>8</c:v>
                </c:pt>
                <c:pt idx="2">
                  <c:v>8</c:v>
                </c:pt>
                <c:pt idx="3">
                  <c:v>8</c:v>
                </c:pt>
                <c:pt idx="4">
                  <c:v>13</c:v>
                </c:pt>
                <c:pt idx="5">
                  <c:v>13</c:v>
                </c:pt>
                <c:pt idx="6">
                  <c:v>13</c:v>
                </c:pt>
                <c:pt idx="7">
                  <c:v>13</c:v>
                </c:pt>
                <c:pt idx="8">
                  <c:v>13</c:v>
                </c:pt>
                <c:pt idx="9">
                  <c:v>13</c:v>
                </c:pt>
                <c:pt idx="10">
                  <c:v>13</c:v>
                </c:pt>
                <c:pt idx="11">
                  <c:v>13</c:v>
                </c:pt>
                <c:pt idx="12">
                  <c:v>13</c:v>
                </c:pt>
                <c:pt idx="13">
                  <c:v>13</c:v>
                </c:pt>
                <c:pt idx="14">
                  <c:v>13</c:v>
                </c:pt>
                <c:pt idx="15">
                  <c:v>13</c:v>
                </c:pt>
                <c:pt idx="16">
                  <c:v>13</c:v>
                </c:pt>
                <c:pt idx="17">
                  <c:v>13</c:v>
                </c:pt>
                <c:pt idx="18">
                  <c:v>13</c:v>
                </c:pt>
                <c:pt idx="19">
                  <c:v>13</c:v>
                </c:pt>
                <c:pt idx="20">
                  <c:v>13</c:v>
                </c:pt>
                <c:pt idx="21">
                  <c:v>13</c:v>
                </c:pt>
                <c:pt idx="22">
                  <c:v>13</c:v>
                </c:pt>
                <c:pt idx="23">
                  <c:v>13</c:v>
                </c:pt>
                <c:pt idx="24">
                  <c:v>13</c:v>
                </c:pt>
                <c:pt idx="25">
                  <c:v>13</c:v>
                </c:pt>
                <c:pt idx="26">
                  <c:v>13</c:v>
                </c:pt>
                <c:pt idx="27">
                  <c:v>13</c:v>
                </c:pt>
                <c:pt idx="28">
                  <c:v>13</c:v>
                </c:pt>
                <c:pt idx="29">
                  <c:v>13</c:v>
                </c:pt>
                <c:pt idx="30">
                  <c:v>13</c:v>
                </c:pt>
                <c:pt idx="31">
                  <c:v>13</c:v>
                </c:pt>
                <c:pt idx="32">
                  <c:v>13</c:v>
                </c:pt>
                <c:pt idx="33">
                  <c:v>13</c:v>
                </c:pt>
                <c:pt idx="34">
                  <c:v>13</c:v>
                </c:pt>
                <c:pt idx="35">
                  <c:v>13</c:v>
                </c:pt>
                <c:pt idx="36">
                  <c:v>13</c:v>
                </c:pt>
                <c:pt idx="37">
                  <c:v>13</c:v>
                </c:pt>
                <c:pt idx="38">
                  <c:v>13</c:v>
                </c:pt>
                <c:pt idx="39">
                  <c:v>13</c:v>
                </c:pt>
                <c:pt idx="40">
                  <c:v>13</c:v>
                </c:pt>
                <c:pt idx="41">
                  <c:v>13</c:v>
                </c:pt>
                <c:pt idx="42">
                  <c:v>13</c:v>
                </c:pt>
                <c:pt idx="43">
                  <c:v>13</c:v>
                </c:pt>
                <c:pt idx="44">
                  <c:v>13</c:v>
                </c:pt>
                <c:pt idx="45">
                  <c:v>13</c:v>
                </c:pt>
                <c:pt idx="46">
                  <c:v>13</c:v>
                </c:pt>
                <c:pt idx="47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FD3-457D-B46B-CBF598F1BD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11840"/>
        <c:axId val="99413376"/>
      </c:lineChart>
      <c:catAx>
        <c:axId val="992197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410304"/>
        <c:crosses val="autoZero"/>
        <c:auto val="0"/>
        <c:lblAlgn val="ctr"/>
        <c:lblOffset val="100"/>
        <c:noMultiLvlLbl val="0"/>
      </c:catAx>
      <c:valAx>
        <c:axId val="9941030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219712"/>
        <c:crosses val="autoZero"/>
        <c:crossBetween val="between"/>
      </c:valAx>
      <c:catAx>
        <c:axId val="99411840"/>
        <c:scaling>
          <c:orientation val="minMax"/>
        </c:scaling>
        <c:delete val="1"/>
        <c:axPos val="b"/>
        <c:majorTickMark val="out"/>
        <c:minorTickMark val="none"/>
        <c:tickLblPos val="none"/>
        <c:crossAx val="99413376"/>
        <c:crosses val="autoZero"/>
        <c:auto val="0"/>
        <c:lblAlgn val="ctr"/>
        <c:lblOffset val="100"/>
        <c:noMultiLvlLbl val="0"/>
      </c:catAx>
      <c:valAx>
        <c:axId val="9941337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41184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'6'!$D$5:$D$52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A815-48BA-A3FB-513A76F43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99250176"/>
        <c:axId val="9925209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'6'!$V$5:$V$52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15-48BA-A3FB-513A76F43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253632"/>
        <c:axId val="99271808"/>
      </c:lineChart>
      <c:catAx>
        <c:axId val="99250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9252096"/>
        <c:crosses val="autoZero"/>
        <c:auto val="0"/>
        <c:lblAlgn val="ctr"/>
        <c:lblOffset val="100"/>
        <c:noMultiLvlLbl val="0"/>
      </c:catAx>
      <c:valAx>
        <c:axId val="9925209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250176"/>
        <c:crosses val="autoZero"/>
        <c:crossBetween val="between"/>
      </c:valAx>
      <c:catAx>
        <c:axId val="99253632"/>
        <c:scaling>
          <c:orientation val="minMax"/>
        </c:scaling>
        <c:delete val="1"/>
        <c:axPos val="b"/>
        <c:majorTickMark val="out"/>
        <c:minorTickMark val="none"/>
        <c:tickLblPos val="none"/>
        <c:crossAx val="99271808"/>
        <c:crosses val="autoZero"/>
        <c:auto val="0"/>
        <c:lblAlgn val="ctr"/>
        <c:lblOffset val="100"/>
        <c:noMultiLvlLbl val="0"/>
      </c:catAx>
      <c:valAx>
        <c:axId val="992718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992536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'7'!$D$5:$D$52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E724-42AC-87A1-CBE3045D00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0006912"/>
        <c:axId val="10027942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'7'!$V$5:$V$52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724-42AC-87A1-CBE3045D00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280960"/>
        <c:axId val="100282752"/>
      </c:lineChart>
      <c:catAx>
        <c:axId val="1000069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0279424"/>
        <c:crosses val="autoZero"/>
        <c:auto val="0"/>
        <c:lblAlgn val="ctr"/>
        <c:lblOffset val="100"/>
        <c:noMultiLvlLbl val="0"/>
      </c:catAx>
      <c:valAx>
        <c:axId val="10027942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0006912"/>
        <c:crosses val="autoZero"/>
        <c:crossBetween val="between"/>
      </c:valAx>
      <c:catAx>
        <c:axId val="100280960"/>
        <c:scaling>
          <c:orientation val="minMax"/>
        </c:scaling>
        <c:delete val="1"/>
        <c:axPos val="b"/>
        <c:majorTickMark val="out"/>
        <c:minorTickMark val="none"/>
        <c:tickLblPos val="none"/>
        <c:crossAx val="100282752"/>
        <c:crosses val="autoZero"/>
        <c:auto val="0"/>
        <c:lblAlgn val="ctr"/>
        <c:lblOffset val="100"/>
        <c:noMultiLvlLbl val="0"/>
      </c:catAx>
      <c:valAx>
        <c:axId val="10028275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02809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'8'!$D$5:$D$52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E69B-41C7-81CF-8A0EBF82A8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584896"/>
        <c:axId val="10559116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'8'!$V$5:$V$52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9B-41C7-81CF-8A0EBF82A8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592704"/>
        <c:axId val="105594240"/>
      </c:lineChart>
      <c:catAx>
        <c:axId val="1055848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591168"/>
        <c:crosses val="autoZero"/>
        <c:auto val="0"/>
        <c:lblAlgn val="ctr"/>
        <c:lblOffset val="100"/>
        <c:noMultiLvlLbl val="0"/>
      </c:catAx>
      <c:valAx>
        <c:axId val="10559116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584896"/>
        <c:crosses val="autoZero"/>
        <c:crossBetween val="between"/>
      </c:valAx>
      <c:catAx>
        <c:axId val="105592704"/>
        <c:scaling>
          <c:orientation val="minMax"/>
        </c:scaling>
        <c:delete val="1"/>
        <c:axPos val="b"/>
        <c:majorTickMark val="out"/>
        <c:minorTickMark val="none"/>
        <c:tickLblPos val="none"/>
        <c:crossAx val="105594240"/>
        <c:crosses val="autoZero"/>
        <c:auto val="0"/>
        <c:lblAlgn val="ctr"/>
        <c:lblOffset val="100"/>
        <c:noMultiLvlLbl val="0"/>
      </c:catAx>
      <c:valAx>
        <c:axId val="1055942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5927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'9'!$D$5:$D$52</c:f>
              <c:numCache>
                <c:formatCode>General</c:formatCode>
                <c:ptCount val="48"/>
                <c:pt idx="0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56-4635-8678-A498435C3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690624"/>
        <c:axId val="10569254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'9'!$V$5:$V$52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356-4635-8678-A498435C3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694336"/>
        <c:axId val="105695872"/>
      </c:lineChart>
      <c:catAx>
        <c:axId val="1056906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692544"/>
        <c:crosses val="autoZero"/>
        <c:auto val="0"/>
        <c:lblAlgn val="ctr"/>
        <c:lblOffset val="100"/>
        <c:noMultiLvlLbl val="0"/>
      </c:catAx>
      <c:valAx>
        <c:axId val="10569254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690624"/>
        <c:crosses val="autoZero"/>
        <c:crossBetween val="between"/>
      </c:valAx>
      <c:catAx>
        <c:axId val="105694336"/>
        <c:scaling>
          <c:orientation val="minMax"/>
        </c:scaling>
        <c:delete val="1"/>
        <c:axPos val="b"/>
        <c:majorTickMark val="out"/>
        <c:minorTickMark val="none"/>
        <c:tickLblPos val="none"/>
        <c:crossAx val="105695872"/>
        <c:crosses val="autoZero"/>
        <c:auto val="0"/>
        <c:lblAlgn val="ctr"/>
        <c:lblOffset val="100"/>
        <c:noMultiLvlLbl val="0"/>
      </c:catAx>
      <c:valAx>
        <c:axId val="10569587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6943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'10'!$D$5:$D$52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9E2B-401E-BF12-BEC7D697C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747200"/>
        <c:axId val="1057491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'10'!$V$5:$V$52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E2B-401E-BF12-BEC7D697C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763200"/>
        <c:axId val="105764736"/>
      </c:lineChart>
      <c:catAx>
        <c:axId val="1057472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749120"/>
        <c:crosses val="autoZero"/>
        <c:auto val="0"/>
        <c:lblAlgn val="ctr"/>
        <c:lblOffset val="100"/>
        <c:noMultiLvlLbl val="0"/>
      </c:catAx>
      <c:valAx>
        <c:axId val="1057491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747200"/>
        <c:crosses val="autoZero"/>
        <c:crossBetween val="between"/>
      </c:valAx>
      <c:catAx>
        <c:axId val="105763200"/>
        <c:scaling>
          <c:orientation val="minMax"/>
        </c:scaling>
        <c:delete val="1"/>
        <c:axPos val="b"/>
        <c:majorTickMark val="out"/>
        <c:minorTickMark val="none"/>
        <c:tickLblPos val="none"/>
        <c:crossAx val="105764736"/>
        <c:crosses val="autoZero"/>
        <c:auto val="0"/>
        <c:lblAlgn val="ctr"/>
        <c:lblOffset val="100"/>
        <c:noMultiLvlLbl val="0"/>
      </c:catAx>
      <c:valAx>
        <c:axId val="1057647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7632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'11'!$D$5:$D$52</c:f>
              <c:numCache>
                <c:formatCode>General</c:formatCode>
                <c:ptCount val="48"/>
                <c:pt idx="0">
                  <c:v>23</c:v>
                </c:pt>
                <c:pt idx="2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B9-4987-A9E5-4F7E3AA6F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747200"/>
        <c:axId val="1057491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'11'!$V$5:$V$52</c:f>
              <c:numCache>
                <c:formatCode>0.00</c:formatCode>
                <c:ptCount val="48"/>
                <c:pt idx="0">
                  <c:v>23</c:v>
                </c:pt>
                <c:pt idx="1">
                  <c:v>23</c:v>
                </c:pt>
                <c:pt idx="2">
                  <c:v>19</c:v>
                </c:pt>
                <c:pt idx="3">
                  <c:v>19</c:v>
                </c:pt>
                <c:pt idx="4">
                  <c:v>19</c:v>
                </c:pt>
                <c:pt idx="5">
                  <c:v>19</c:v>
                </c:pt>
                <c:pt idx="6">
                  <c:v>19</c:v>
                </c:pt>
                <c:pt idx="7">
                  <c:v>19</c:v>
                </c:pt>
                <c:pt idx="8">
                  <c:v>19</c:v>
                </c:pt>
                <c:pt idx="9">
                  <c:v>19</c:v>
                </c:pt>
                <c:pt idx="10">
                  <c:v>19</c:v>
                </c:pt>
                <c:pt idx="11">
                  <c:v>19</c:v>
                </c:pt>
                <c:pt idx="12">
                  <c:v>19</c:v>
                </c:pt>
                <c:pt idx="13">
                  <c:v>19</c:v>
                </c:pt>
                <c:pt idx="14">
                  <c:v>19</c:v>
                </c:pt>
                <c:pt idx="15">
                  <c:v>19</c:v>
                </c:pt>
                <c:pt idx="16">
                  <c:v>19</c:v>
                </c:pt>
                <c:pt idx="17">
                  <c:v>19</c:v>
                </c:pt>
                <c:pt idx="18">
                  <c:v>19</c:v>
                </c:pt>
                <c:pt idx="19">
                  <c:v>19</c:v>
                </c:pt>
                <c:pt idx="20">
                  <c:v>19</c:v>
                </c:pt>
                <c:pt idx="21">
                  <c:v>19</c:v>
                </c:pt>
                <c:pt idx="22">
                  <c:v>19</c:v>
                </c:pt>
                <c:pt idx="23">
                  <c:v>19</c:v>
                </c:pt>
                <c:pt idx="24">
                  <c:v>19</c:v>
                </c:pt>
                <c:pt idx="25">
                  <c:v>19</c:v>
                </c:pt>
                <c:pt idx="26">
                  <c:v>19</c:v>
                </c:pt>
                <c:pt idx="27">
                  <c:v>19</c:v>
                </c:pt>
                <c:pt idx="28">
                  <c:v>19</c:v>
                </c:pt>
                <c:pt idx="29">
                  <c:v>19</c:v>
                </c:pt>
                <c:pt idx="30">
                  <c:v>19</c:v>
                </c:pt>
                <c:pt idx="31">
                  <c:v>19</c:v>
                </c:pt>
                <c:pt idx="32">
                  <c:v>19</c:v>
                </c:pt>
                <c:pt idx="33">
                  <c:v>19</c:v>
                </c:pt>
                <c:pt idx="34">
                  <c:v>19</c:v>
                </c:pt>
                <c:pt idx="35">
                  <c:v>19</c:v>
                </c:pt>
                <c:pt idx="36">
                  <c:v>19</c:v>
                </c:pt>
                <c:pt idx="37">
                  <c:v>19</c:v>
                </c:pt>
                <c:pt idx="38">
                  <c:v>19</c:v>
                </c:pt>
                <c:pt idx="39">
                  <c:v>19</c:v>
                </c:pt>
                <c:pt idx="40">
                  <c:v>19</c:v>
                </c:pt>
                <c:pt idx="41">
                  <c:v>19</c:v>
                </c:pt>
                <c:pt idx="42">
                  <c:v>19</c:v>
                </c:pt>
                <c:pt idx="43">
                  <c:v>19</c:v>
                </c:pt>
                <c:pt idx="44">
                  <c:v>19</c:v>
                </c:pt>
                <c:pt idx="45">
                  <c:v>19</c:v>
                </c:pt>
                <c:pt idx="46">
                  <c:v>19</c:v>
                </c:pt>
                <c:pt idx="47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2B9-4987-A9E5-4F7E3AA6F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763200"/>
        <c:axId val="105764736"/>
      </c:lineChart>
      <c:catAx>
        <c:axId val="1057472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749120"/>
        <c:crosses val="autoZero"/>
        <c:auto val="0"/>
        <c:lblAlgn val="ctr"/>
        <c:lblOffset val="100"/>
        <c:noMultiLvlLbl val="0"/>
      </c:catAx>
      <c:valAx>
        <c:axId val="1057491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747200"/>
        <c:crosses val="autoZero"/>
        <c:crossBetween val="between"/>
      </c:valAx>
      <c:catAx>
        <c:axId val="105763200"/>
        <c:scaling>
          <c:orientation val="minMax"/>
        </c:scaling>
        <c:delete val="1"/>
        <c:axPos val="b"/>
        <c:majorTickMark val="out"/>
        <c:minorTickMark val="none"/>
        <c:tickLblPos val="none"/>
        <c:crossAx val="105764736"/>
        <c:crosses val="autoZero"/>
        <c:auto val="0"/>
        <c:lblAlgn val="ctr"/>
        <c:lblOffset val="100"/>
        <c:noMultiLvlLbl val="0"/>
      </c:catAx>
      <c:valAx>
        <c:axId val="1057647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7632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'12'!$D$5:$D$52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29AD-4C69-B940-FFD40C0737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0211712"/>
        <c:axId val="10023027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AD-4C69-B940-FFD40C0737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231808"/>
        <c:axId val="100233600"/>
      </c:lineChart>
      <c:catAx>
        <c:axId val="1002117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0230272"/>
        <c:crosses val="autoZero"/>
        <c:auto val="0"/>
        <c:lblAlgn val="ctr"/>
        <c:lblOffset val="100"/>
        <c:noMultiLvlLbl val="0"/>
      </c:catAx>
      <c:valAx>
        <c:axId val="10023027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0211712"/>
        <c:crosses val="autoZero"/>
        <c:crossBetween val="between"/>
      </c:valAx>
      <c:catAx>
        <c:axId val="100231808"/>
        <c:scaling>
          <c:orientation val="minMax"/>
        </c:scaling>
        <c:delete val="1"/>
        <c:axPos val="b"/>
        <c:majorTickMark val="out"/>
        <c:minorTickMark val="none"/>
        <c:tickLblPos val="none"/>
        <c:crossAx val="100233600"/>
        <c:crosses val="autoZero"/>
        <c:auto val="0"/>
        <c:lblAlgn val="ctr"/>
        <c:lblOffset val="100"/>
        <c:noMultiLvlLbl val="0"/>
      </c:catAx>
      <c:valAx>
        <c:axId val="10023360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023180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'13'!$D$5:$D$52</c:f>
              <c:numCache>
                <c:formatCode>General</c:formatCode>
                <c:ptCount val="48"/>
                <c:pt idx="0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5D-4910-B9C6-A952E72135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5892096"/>
        <c:axId val="10590246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'13'!$V$5:$V$52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5D-4910-B9C6-A952E72135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904000"/>
        <c:axId val="105905536"/>
      </c:lineChart>
      <c:catAx>
        <c:axId val="1058920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5902464"/>
        <c:crosses val="autoZero"/>
        <c:auto val="0"/>
        <c:lblAlgn val="ctr"/>
        <c:lblOffset val="100"/>
        <c:noMultiLvlLbl val="0"/>
      </c:catAx>
      <c:valAx>
        <c:axId val="10590246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892096"/>
        <c:crosses val="autoZero"/>
        <c:crossBetween val="between"/>
      </c:valAx>
      <c:catAx>
        <c:axId val="105904000"/>
        <c:scaling>
          <c:orientation val="minMax"/>
        </c:scaling>
        <c:delete val="1"/>
        <c:axPos val="b"/>
        <c:majorTickMark val="out"/>
        <c:minorTickMark val="none"/>
        <c:tickLblPos val="none"/>
        <c:crossAx val="105905536"/>
        <c:crosses val="autoZero"/>
        <c:auto val="0"/>
        <c:lblAlgn val="ctr"/>
        <c:lblOffset val="100"/>
        <c:noMultiLvlLbl val="0"/>
      </c:catAx>
      <c:valAx>
        <c:axId val="1059055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59040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'14'!$D$5:$D$52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BB23-404B-B68E-154AD524E4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017728"/>
        <c:axId val="10701964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'14'!$V$5:$V$52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B23-404B-B68E-154AD524E4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37824"/>
        <c:axId val="107039360"/>
      </c:lineChart>
      <c:catAx>
        <c:axId val="1070177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019648"/>
        <c:crosses val="autoZero"/>
        <c:auto val="0"/>
        <c:lblAlgn val="ctr"/>
        <c:lblOffset val="100"/>
        <c:noMultiLvlLbl val="0"/>
      </c:catAx>
      <c:valAx>
        <c:axId val="10701964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017728"/>
        <c:crosses val="autoZero"/>
        <c:crossBetween val="between"/>
      </c:valAx>
      <c:catAx>
        <c:axId val="107037824"/>
        <c:scaling>
          <c:orientation val="minMax"/>
        </c:scaling>
        <c:delete val="1"/>
        <c:axPos val="b"/>
        <c:majorTickMark val="out"/>
        <c:minorTickMark val="none"/>
        <c:tickLblPos val="none"/>
        <c:crossAx val="107039360"/>
        <c:crosses val="autoZero"/>
        <c:auto val="0"/>
        <c:lblAlgn val="ctr"/>
        <c:lblOffset val="100"/>
        <c:noMultiLvlLbl val="0"/>
      </c:catAx>
      <c:valAx>
        <c:axId val="10703936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03782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'15'!$D$5:$D$52</c:f>
              <c:numCache>
                <c:formatCode>General</c:formatCode>
                <c:ptCount val="48"/>
                <c:pt idx="0">
                  <c:v>16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CA-48FB-95D8-031ED1D66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119360"/>
        <c:axId val="10712128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'15'!$V$5:$V$52</c:f>
              <c:numCache>
                <c:formatCode>0.00</c:formatCode>
                <c:ptCount val="48"/>
                <c:pt idx="0">
                  <c:v>16</c:v>
                </c:pt>
                <c:pt idx="1">
                  <c:v>16</c:v>
                </c:pt>
                <c:pt idx="2">
                  <c:v>20</c:v>
                </c:pt>
                <c:pt idx="3">
                  <c:v>20</c:v>
                </c:pt>
                <c:pt idx="4">
                  <c:v>20</c:v>
                </c:pt>
                <c:pt idx="5">
                  <c:v>20</c:v>
                </c:pt>
                <c:pt idx="6">
                  <c:v>20</c:v>
                </c:pt>
                <c:pt idx="7">
                  <c:v>20</c:v>
                </c:pt>
                <c:pt idx="8">
                  <c:v>20</c:v>
                </c:pt>
                <c:pt idx="9">
                  <c:v>20</c:v>
                </c:pt>
                <c:pt idx="10">
                  <c:v>20</c:v>
                </c:pt>
                <c:pt idx="11">
                  <c:v>20</c:v>
                </c:pt>
                <c:pt idx="12">
                  <c:v>20</c:v>
                </c:pt>
                <c:pt idx="13">
                  <c:v>20</c:v>
                </c:pt>
                <c:pt idx="14">
                  <c:v>20</c:v>
                </c:pt>
                <c:pt idx="15">
                  <c:v>20</c:v>
                </c:pt>
                <c:pt idx="16">
                  <c:v>20</c:v>
                </c:pt>
                <c:pt idx="17">
                  <c:v>20</c:v>
                </c:pt>
                <c:pt idx="18">
                  <c:v>20</c:v>
                </c:pt>
                <c:pt idx="19">
                  <c:v>20</c:v>
                </c:pt>
                <c:pt idx="20">
                  <c:v>20</c:v>
                </c:pt>
                <c:pt idx="21">
                  <c:v>20</c:v>
                </c:pt>
                <c:pt idx="22">
                  <c:v>20</c:v>
                </c:pt>
                <c:pt idx="23">
                  <c:v>20</c:v>
                </c:pt>
                <c:pt idx="24">
                  <c:v>20</c:v>
                </c:pt>
                <c:pt idx="25">
                  <c:v>20</c:v>
                </c:pt>
                <c:pt idx="26">
                  <c:v>20</c:v>
                </c:pt>
                <c:pt idx="27">
                  <c:v>20</c:v>
                </c:pt>
                <c:pt idx="28">
                  <c:v>20</c:v>
                </c:pt>
                <c:pt idx="29">
                  <c:v>20</c:v>
                </c:pt>
                <c:pt idx="30">
                  <c:v>20</c:v>
                </c:pt>
                <c:pt idx="31">
                  <c:v>20</c:v>
                </c:pt>
                <c:pt idx="32">
                  <c:v>20</c:v>
                </c:pt>
                <c:pt idx="33">
                  <c:v>20</c:v>
                </c:pt>
                <c:pt idx="34">
                  <c:v>20</c:v>
                </c:pt>
                <c:pt idx="35">
                  <c:v>20</c:v>
                </c:pt>
                <c:pt idx="36">
                  <c:v>20</c:v>
                </c:pt>
                <c:pt idx="37">
                  <c:v>20</c:v>
                </c:pt>
                <c:pt idx="38">
                  <c:v>20</c:v>
                </c:pt>
                <c:pt idx="39">
                  <c:v>20</c:v>
                </c:pt>
                <c:pt idx="40">
                  <c:v>20</c:v>
                </c:pt>
                <c:pt idx="41">
                  <c:v>20</c:v>
                </c:pt>
                <c:pt idx="42">
                  <c:v>20</c:v>
                </c:pt>
                <c:pt idx="43">
                  <c:v>20</c:v>
                </c:pt>
                <c:pt idx="44">
                  <c:v>20</c:v>
                </c:pt>
                <c:pt idx="45">
                  <c:v>20</c:v>
                </c:pt>
                <c:pt idx="46">
                  <c:v>20</c:v>
                </c:pt>
                <c:pt idx="47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8CA-48FB-95D8-031ED1D66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127168"/>
        <c:axId val="107128704"/>
      </c:lineChart>
      <c:catAx>
        <c:axId val="107119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121280"/>
        <c:crosses val="autoZero"/>
        <c:auto val="0"/>
        <c:lblAlgn val="ctr"/>
        <c:lblOffset val="100"/>
        <c:noMultiLvlLbl val="0"/>
      </c:catAx>
      <c:valAx>
        <c:axId val="10712128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119360"/>
        <c:crosses val="autoZero"/>
        <c:crossBetween val="between"/>
      </c:valAx>
      <c:catAx>
        <c:axId val="107127168"/>
        <c:scaling>
          <c:orientation val="minMax"/>
        </c:scaling>
        <c:delete val="1"/>
        <c:axPos val="b"/>
        <c:majorTickMark val="out"/>
        <c:minorTickMark val="none"/>
        <c:tickLblPos val="none"/>
        <c:crossAx val="107128704"/>
        <c:crosses val="autoZero"/>
        <c:auto val="0"/>
        <c:lblAlgn val="ctr"/>
        <c:lblOffset val="100"/>
        <c:noMultiLvlLbl val="0"/>
      </c:catAx>
      <c:valAx>
        <c:axId val="10712870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12716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'16'!$D$5:$D$52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43CE-4DF8-96E4-317431A31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311104"/>
        <c:axId val="10731302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'16'!$V$5:$V$52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CE-4DF8-96E4-317431A31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314560"/>
        <c:axId val="107328640"/>
      </c:lineChart>
      <c:catAx>
        <c:axId val="1073111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313024"/>
        <c:crosses val="autoZero"/>
        <c:auto val="0"/>
        <c:lblAlgn val="ctr"/>
        <c:lblOffset val="100"/>
        <c:noMultiLvlLbl val="0"/>
      </c:catAx>
      <c:valAx>
        <c:axId val="10731302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311104"/>
        <c:crosses val="autoZero"/>
        <c:crossBetween val="between"/>
      </c:valAx>
      <c:catAx>
        <c:axId val="107314560"/>
        <c:scaling>
          <c:orientation val="minMax"/>
        </c:scaling>
        <c:delete val="1"/>
        <c:axPos val="b"/>
        <c:majorTickMark val="out"/>
        <c:minorTickMark val="none"/>
        <c:tickLblPos val="none"/>
        <c:crossAx val="107328640"/>
        <c:crosses val="autoZero"/>
        <c:auto val="0"/>
        <c:lblAlgn val="ctr"/>
        <c:lblOffset val="100"/>
        <c:noMultiLvlLbl val="0"/>
      </c:catAx>
      <c:valAx>
        <c:axId val="1073286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3145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'17'!$D$5:$D$52</c:f>
              <c:numCache>
                <c:formatCode>General</c:formatCode>
                <c:ptCount val="48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37-4120-A46B-951F8998A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8010496"/>
        <c:axId val="10801676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'17'!$V$5:$V$52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137-4120-A46B-951F8998A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018304"/>
        <c:axId val="108028288"/>
      </c:lineChart>
      <c:catAx>
        <c:axId val="1080104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8016768"/>
        <c:crosses val="autoZero"/>
        <c:auto val="0"/>
        <c:lblAlgn val="ctr"/>
        <c:lblOffset val="100"/>
        <c:noMultiLvlLbl val="0"/>
      </c:catAx>
      <c:valAx>
        <c:axId val="10801676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8010496"/>
        <c:crosses val="autoZero"/>
        <c:crossBetween val="between"/>
      </c:valAx>
      <c:catAx>
        <c:axId val="108018304"/>
        <c:scaling>
          <c:orientation val="minMax"/>
        </c:scaling>
        <c:delete val="1"/>
        <c:axPos val="b"/>
        <c:majorTickMark val="out"/>
        <c:minorTickMark val="none"/>
        <c:tickLblPos val="none"/>
        <c:crossAx val="108028288"/>
        <c:crosses val="autoZero"/>
        <c:auto val="0"/>
        <c:lblAlgn val="ctr"/>
        <c:lblOffset val="100"/>
        <c:noMultiLvlLbl val="0"/>
      </c:catAx>
      <c:valAx>
        <c:axId val="10802828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80183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'18'!$D$5:$D$52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8AEE-4004-AF65-480BACC32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8079360"/>
        <c:axId val="10808153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'18'!$V$5:$V$52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EE-4004-AF65-480BACC32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083072"/>
        <c:axId val="108084608"/>
      </c:lineChart>
      <c:catAx>
        <c:axId val="108079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8081536"/>
        <c:crosses val="autoZero"/>
        <c:auto val="0"/>
        <c:lblAlgn val="ctr"/>
        <c:lblOffset val="100"/>
        <c:noMultiLvlLbl val="0"/>
      </c:catAx>
      <c:valAx>
        <c:axId val="10808153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8079360"/>
        <c:crosses val="autoZero"/>
        <c:crossBetween val="between"/>
      </c:valAx>
      <c:catAx>
        <c:axId val="108083072"/>
        <c:scaling>
          <c:orientation val="minMax"/>
        </c:scaling>
        <c:delete val="1"/>
        <c:axPos val="b"/>
        <c:majorTickMark val="out"/>
        <c:minorTickMark val="none"/>
        <c:tickLblPos val="none"/>
        <c:crossAx val="108084608"/>
        <c:crosses val="autoZero"/>
        <c:auto val="0"/>
        <c:lblAlgn val="ctr"/>
        <c:lblOffset val="100"/>
        <c:noMultiLvlLbl val="0"/>
      </c:catAx>
      <c:valAx>
        <c:axId val="1080846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80830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'19'!$D$5:$D$52</c:f>
              <c:numCache>
                <c:formatCode>General</c:formatCode>
                <c:ptCount val="48"/>
                <c:pt idx="0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91-4F76-87B2-37239573E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804160"/>
        <c:axId val="10780608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'19'!$V$5:$V$52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A91-4F76-87B2-37239573E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106880"/>
        <c:axId val="108108416"/>
      </c:lineChart>
      <c:catAx>
        <c:axId val="1078041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806080"/>
        <c:crosses val="autoZero"/>
        <c:auto val="0"/>
        <c:lblAlgn val="ctr"/>
        <c:lblOffset val="100"/>
        <c:noMultiLvlLbl val="0"/>
      </c:catAx>
      <c:valAx>
        <c:axId val="10780608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804160"/>
        <c:crosses val="autoZero"/>
        <c:crossBetween val="between"/>
      </c:valAx>
      <c:catAx>
        <c:axId val="108106880"/>
        <c:scaling>
          <c:orientation val="minMax"/>
        </c:scaling>
        <c:delete val="1"/>
        <c:axPos val="b"/>
        <c:majorTickMark val="out"/>
        <c:minorTickMark val="none"/>
        <c:tickLblPos val="none"/>
        <c:crossAx val="108108416"/>
        <c:crosses val="autoZero"/>
        <c:auto val="0"/>
        <c:lblAlgn val="ctr"/>
        <c:lblOffset val="100"/>
        <c:noMultiLvlLbl val="0"/>
      </c:catAx>
      <c:valAx>
        <c:axId val="10810841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810688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'20'!$D$5:$D$52</c:f>
              <c:numCache>
                <c:formatCode>General</c:formatCode>
                <c:ptCount val="48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35-4318-8A9F-4D4CF5439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852544"/>
        <c:axId val="10785446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'20'!$V$5:$V$52</c:f>
              <c:numCache>
                <c:formatCode>0.00</c:formatCode>
                <c:ptCount val="48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6</c:v>
                </c:pt>
                <c:pt idx="8">
                  <c:v>6</c:v>
                </c:pt>
                <c:pt idx="9">
                  <c:v>6</c:v>
                </c:pt>
                <c:pt idx="10">
                  <c:v>6</c:v>
                </c:pt>
                <c:pt idx="11">
                  <c:v>6</c:v>
                </c:pt>
                <c:pt idx="12">
                  <c:v>6</c:v>
                </c:pt>
                <c:pt idx="13">
                  <c:v>6</c:v>
                </c:pt>
                <c:pt idx="14">
                  <c:v>6</c:v>
                </c:pt>
                <c:pt idx="15">
                  <c:v>6</c:v>
                </c:pt>
                <c:pt idx="16">
                  <c:v>6</c:v>
                </c:pt>
                <c:pt idx="17">
                  <c:v>6</c:v>
                </c:pt>
                <c:pt idx="18">
                  <c:v>6</c:v>
                </c:pt>
                <c:pt idx="19">
                  <c:v>6</c:v>
                </c:pt>
                <c:pt idx="20">
                  <c:v>6</c:v>
                </c:pt>
                <c:pt idx="21">
                  <c:v>6</c:v>
                </c:pt>
                <c:pt idx="22">
                  <c:v>6</c:v>
                </c:pt>
                <c:pt idx="23">
                  <c:v>6</c:v>
                </c:pt>
                <c:pt idx="24">
                  <c:v>6</c:v>
                </c:pt>
                <c:pt idx="25">
                  <c:v>6</c:v>
                </c:pt>
                <c:pt idx="26">
                  <c:v>6</c:v>
                </c:pt>
                <c:pt idx="27">
                  <c:v>6</c:v>
                </c:pt>
                <c:pt idx="28">
                  <c:v>6</c:v>
                </c:pt>
                <c:pt idx="29">
                  <c:v>6</c:v>
                </c:pt>
                <c:pt idx="30">
                  <c:v>6</c:v>
                </c:pt>
                <c:pt idx="31">
                  <c:v>6</c:v>
                </c:pt>
                <c:pt idx="32">
                  <c:v>6</c:v>
                </c:pt>
                <c:pt idx="33">
                  <c:v>6</c:v>
                </c:pt>
                <c:pt idx="34">
                  <c:v>6</c:v>
                </c:pt>
                <c:pt idx="35">
                  <c:v>6</c:v>
                </c:pt>
                <c:pt idx="36">
                  <c:v>6</c:v>
                </c:pt>
                <c:pt idx="37">
                  <c:v>6</c:v>
                </c:pt>
                <c:pt idx="38">
                  <c:v>6</c:v>
                </c:pt>
                <c:pt idx="39">
                  <c:v>6</c:v>
                </c:pt>
                <c:pt idx="40">
                  <c:v>6</c:v>
                </c:pt>
                <c:pt idx="41">
                  <c:v>6</c:v>
                </c:pt>
                <c:pt idx="42">
                  <c:v>6</c:v>
                </c:pt>
                <c:pt idx="43">
                  <c:v>6</c:v>
                </c:pt>
                <c:pt idx="44">
                  <c:v>6</c:v>
                </c:pt>
                <c:pt idx="45">
                  <c:v>6</c:v>
                </c:pt>
                <c:pt idx="46">
                  <c:v>6</c:v>
                </c:pt>
                <c:pt idx="47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35-4318-8A9F-4D4CF5439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860352"/>
        <c:axId val="107861888"/>
      </c:lineChart>
      <c:catAx>
        <c:axId val="107852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854464"/>
        <c:crosses val="autoZero"/>
        <c:auto val="0"/>
        <c:lblAlgn val="ctr"/>
        <c:lblOffset val="100"/>
        <c:noMultiLvlLbl val="0"/>
      </c:catAx>
      <c:valAx>
        <c:axId val="10785446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852544"/>
        <c:crosses val="autoZero"/>
        <c:crossBetween val="between"/>
      </c:valAx>
      <c:catAx>
        <c:axId val="107860352"/>
        <c:scaling>
          <c:orientation val="minMax"/>
        </c:scaling>
        <c:delete val="1"/>
        <c:axPos val="b"/>
        <c:majorTickMark val="out"/>
        <c:minorTickMark val="none"/>
        <c:tickLblPos val="none"/>
        <c:crossAx val="107861888"/>
        <c:crosses val="autoZero"/>
        <c:auto val="0"/>
        <c:lblAlgn val="ctr"/>
        <c:lblOffset val="100"/>
        <c:noMultiLvlLbl val="0"/>
      </c:catAx>
      <c:valAx>
        <c:axId val="10786188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86035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'21'!$D$5:$D$52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A44E-4FD1-BA71-CD155B29C1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7237376"/>
        <c:axId val="10723929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'21'!$V$5:$V$52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4E-4FD1-BA71-CD155B29C1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240832"/>
        <c:axId val="107242624"/>
      </c:lineChart>
      <c:catAx>
        <c:axId val="1072373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39296"/>
        <c:crosses val="autoZero"/>
        <c:auto val="0"/>
        <c:lblAlgn val="ctr"/>
        <c:lblOffset val="100"/>
        <c:noMultiLvlLbl val="0"/>
      </c:catAx>
      <c:valAx>
        <c:axId val="10723929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7237376"/>
        <c:crosses val="autoZero"/>
        <c:crossBetween val="between"/>
      </c:valAx>
      <c:catAx>
        <c:axId val="107240832"/>
        <c:scaling>
          <c:orientation val="minMax"/>
        </c:scaling>
        <c:delete val="1"/>
        <c:axPos val="b"/>
        <c:majorTickMark val="out"/>
        <c:minorTickMark val="none"/>
        <c:tickLblPos val="none"/>
        <c:crossAx val="107242624"/>
        <c:crosses val="autoZero"/>
        <c:auto val="0"/>
        <c:lblAlgn val="ctr"/>
        <c:lblOffset val="100"/>
        <c:noMultiLvlLbl val="0"/>
      </c:catAx>
      <c:valAx>
        <c:axId val="10724262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72408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'22'!$D$5:$D$52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345C-4F6F-8A58-13B276D27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476864"/>
        <c:axId val="10947904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45C-4F6F-8A58-13B276D27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480576"/>
        <c:axId val="109486464"/>
      </c:lineChart>
      <c:catAx>
        <c:axId val="1094768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479040"/>
        <c:crosses val="autoZero"/>
        <c:auto val="0"/>
        <c:lblAlgn val="ctr"/>
        <c:lblOffset val="100"/>
        <c:noMultiLvlLbl val="0"/>
      </c:catAx>
      <c:valAx>
        <c:axId val="10947904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476864"/>
        <c:crosses val="autoZero"/>
        <c:crossBetween val="between"/>
      </c:valAx>
      <c:catAx>
        <c:axId val="109480576"/>
        <c:scaling>
          <c:orientation val="minMax"/>
        </c:scaling>
        <c:delete val="1"/>
        <c:axPos val="b"/>
        <c:majorTickMark val="out"/>
        <c:minorTickMark val="none"/>
        <c:tickLblPos val="none"/>
        <c:crossAx val="109486464"/>
        <c:crosses val="autoZero"/>
        <c:auto val="0"/>
        <c:lblAlgn val="ctr"/>
        <c:lblOffset val="100"/>
        <c:noMultiLvlLbl val="0"/>
      </c:catAx>
      <c:valAx>
        <c:axId val="10948646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4805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'23'!$D$5:$D$52</c:f>
              <c:numCache>
                <c:formatCode>General</c:formatCode>
                <c:ptCount val="48"/>
                <c:pt idx="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E2-411E-AC2D-8148AD944A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836544"/>
        <c:axId val="1156181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'23'!$V$5:$V$52</c:f>
              <c:numCache>
                <c:formatCode>0.00</c:formatCode>
                <c:ptCount val="48"/>
                <c:pt idx="0">
                  <c:v>26</c:v>
                </c:pt>
                <c:pt idx="1">
                  <c:v>26</c:v>
                </c:pt>
                <c:pt idx="2">
                  <c:v>26</c:v>
                </c:pt>
                <c:pt idx="3">
                  <c:v>26</c:v>
                </c:pt>
                <c:pt idx="4">
                  <c:v>26</c:v>
                </c:pt>
                <c:pt idx="5">
                  <c:v>26</c:v>
                </c:pt>
                <c:pt idx="6">
                  <c:v>26</c:v>
                </c:pt>
                <c:pt idx="7">
                  <c:v>26</c:v>
                </c:pt>
                <c:pt idx="8">
                  <c:v>26</c:v>
                </c:pt>
                <c:pt idx="9">
                  <c:v>26</c:v>
                </c:pt>
                <c:pt idx="10">
                  <c:v>26</c:v>
                </c:pt>
                <c:pt idx="11">
                  <c:v>26</c:v>
                </c:pt>
                <c:pt idx="12">
                  <c:v>26</c:v>
                </c:pt>
                <c:pt idx="13">
                  <c:v>26</c:v>
                </c:pt>
                <c:pt idx="14">
                  <c:v>26</c:v>
                </c:pt>
                <c:pt idx="15">
                  <c:v>26</c:v>
                </c:pt>
                <c:pt idx="16">
                  <c:v>26</c:v>
                </c:pt>
                <c:pt idx="17">
                  <c:v>26</c:v>
                </c:pt>
                <c:pt idx="18">
                  <c:v>26</c:v>
                </c:pt>
                <c:pt idx="19">
                  <c:v>26</c:v>
                </c:pt>
                <c:pt idx="20">
                  <c:v>26</c:v>
                </c:pt>
                <c:pt idx="21">
                  <c:v>26</c:v>
                </c:pt>
                <c:pt idx="22">
                  <c:v>26</c:v>
                </c:pt>
                <c:pt idx="23">
                  <c:v>26</c:v>
                </c:pt>
                <c:pt idx="24">
                  <c:v>26</c:v>
                </c:pt>
                <c:pt idx="25">
                  <c:v>26</c:v>
                </c:pt>
                <c:pt idx="26">
                  <c:v>26</c:v>
                </c:pt>
                <c:pt idx="27">
                  <c:v>26</c:v>
                </c:pt>
                <c:pt idx="28">
                  <c:v>26</c:v>
                </c:pt>
                <c:pt idx="29">
                  <c:v>26</c:v>
                </c:pt>
                <c:pt idx="30">
                  <c:v>26</c:v>
                </c:pt>
                <c:pt idx="31">
                  <c:v>26</c:v>
                </c:pt>
                <c:pt idx="32">
                  <c:v>26</c:v>
                </c:pt>
                <c:pt idx="33">
                  <c:v>26</c:v>
                </c:pt>
                <c:pt idx="34">
                  <c:v>26</c:v>
                </c:pt>
                <c:pt idx="35">
                  <c:v>26</c:v>
                </c:pt>
                <c:pt idx="36">
                  <c:v>26</c:v>
                </c:pt>
                <c:pt idx="37">
                  <c:v>26</c:v>
                </c:pt>
                <c:pt idx="38">
                  <c:v>26</c:v>
                </c:pt>
                <c:pt idx="39">
                  <c:v>26</c:v>
                </c:pt>
                <c:pt idx="40">
                  <c:v>26</c:v>
                </c:pt>
                <c:pt idx="41">
                  <c:v>26</c:v>
                </c:pt>
                <c:pt idx="42">
                  <c:v>26</c:v>
                </c:pt>
                <c:pt idx="43">
                  <c:v>26</c:v>
                </c:pt>
                <c:pt idx="44">
                  <c:v>26</c:v>
                </c:pt>
                <c:pt idx="45">
                  <c:v>26</c:v>
                </c:pt>
                <c:pt idx="46">
                  <c:v>26</c:v>
                </c:pt>
                <c:pt idx="47">
                  <c:v>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FE2-411E-AC2D-8148AD944A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619712"/>
        <c:axId val="115621248"/>
      </c:lineChart>
      <c:catAx>
        <c:axId val="1098365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618176"/>
        <c:crosses val="autoZero"/>
        <c:auto val="0"/>
        <c:lblAlgn val="ctr"/>
        <c:lblOffset val="100"/>
        <c:noMultiLvlLbl val="0"/>
      </c:catAx>
      <c:valAx>
        <c:axId val="1156181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836544"/>
        <c:crosses val="autoZero"/>
        <c:crossBetween val="between"/>
      </c:valAx>
      <c:catAx>
        <c:axId val="115619712"/>
        <c:scaling>
          <c:orientation val="minMax"/>
        </c:scaling>
        <c:delete val="1"/>
        <c:axPos val="b"/>
        <c:majorTickMark val="out"/>
        <c:minorTickMark val="none"/>
        <c:tickLblPos val="none"/>
        <c:crossAx val="115621248"/>
        <c:crosses val="autoZero"/>
        <c:auto val="0"/>
        <c:lblAlgn val="ctr"/>
        <c:lblOffset val="100"/>
        <c:noMultiLvlLbl val="0"/>
      </c:catAx>
      <c:valAx>
        <c:axId val="1156212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6197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'24'!$D$5:$D$52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4D9E-47F3-A2FB-E5E34CA07F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5742208"/>
        <c:axId val="11574412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'24'!$V$5:$V$52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9E-47F3-A2FB-E5E34CA07F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758208"/>
        <c:axId val="115759744"/>
      </c:lineChart>
      <c:catAx>
        <c:axId val="1157422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744128"/>
        <c:crosses val="autoZero"/>
        <c:auto val="0"/>
        <c:lblAlgn val="ctr"/>
        <c:lblOffset val="100"/>
        <c:noMultiLvlLbl val="0"/>
      </c:catAx>
      <c:valAx>
        <c:axId val="11574412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742208"/>
        <c:crosses val="autoZero"/>
        <c:crossBetween val="between"/>
      </c:valAx>
      <c:catAx>
        <c:axId val="115758208"/>
        <c:scaling>
          <c:orientation val="minMax"/>
        </c:scaling>
        <c:delete val="1"/>
        <c:axPos val="b"/>
        <c:majorTickMark val="out"/>
        <c:minorTickMark val="none"/>
        <c:tickLblPos val="none"/>
        <c:crossAx val="115759744"/>
        <c:crosses val="autoZero"/>
        <c:auto val="0"/>
        <c:lblAlgn val="ctr"/>
        <c:lblOffset val="100"/>
        <c:noMultiLvlLbl val="0"/>
      </c:catAx>
      <c:valAx>
        <c:axId val="11575974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75820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'25'!$D$5:$D$52</c:f>
              <c:numCache>
                <c:formatCode>General</c:formatCode>
                <c:ptCount val="48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60-4B76-BDFD-5183D7EB1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5843840"/>
        <c:axId val="11584576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'25'!$V$5:$V$52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860-4B76-BDFD-5183D7EB1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855744"/>
        <c:axId val="115857280"/>
      </c:lineChart>
      <c:catAx>
        <c:axId val="1158438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845760"/>
        <c:crosses val="autoZero"/>
        <c:auto val="0"/>
        <c:lblAlgn val="ctr"/>
        <c:lblOffset val="100"/>
        <c:noMultiLvlLbl val="0"/>
      </c:catAx>
      <c:valAx>
        <c:axId val="11584576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843840"/>
        <c:crosses val="autoZero"/>
        <c:crossBetween val="between"/>
      </c:valAx>
      <c:catAx>
        <c:axId val="115855744"/>
        <c:scaling>
          <c:orientation val="minMax"/>
        </c:scaling>
        <c:delete val="1"/>
        <c:axPos val="b"/>
        <c:majorTickMark val="out"/>
        <c:minorTickMark val="none"/>
        <c:tickLblPos val="none"/>
        <c:crossAx val="115857280"/>
        <c:crosses val="autoZero"/>
        <c:auto val="0"/>
        <c:lblAlgn val="ctr"/>
        <c:lblOffset val="100"/>
        <c:noMultiLvlLbl val="0"/>
      </c:catAx>
      <c:valAx>
        <c:axId val="11585728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8557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'26'!$D$5:$D$52</c:f>
              <c:numCache>
                <c:formatCode>General</c:formatCode>
                <c:ptCount val="48"/>
                <c:pt idx="0">
                  <c:v>25</c:v>
                </c:pt>
                <c:pt idx="2">
                  <c:v>60</c:v>
                </c:pt>
                <c:pt idx="4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D2-4038-9728-4CD88432FD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5900800"/>
        <c:axId val="11590272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'26'!$V$5:$V$52</c:f>
              <c:numCache>
                <c:formatCode>0.00</c:formatCode>
                <c:ptCount val="48"/>
                <c:pt idx="0">
                  <c:v>25</c:v>
                </c:pt>
                <c:pt idx="1">
                  <c:v>25</c:v>
                </c:pt>
                <c:pt idx="2">
                  <c:v>42.5</c:v>
                </c:pt>
                <c:pt idx="3">
                  <c:v>42.5</c:v>
                </c:pt>
                <c:pt idx="4">
                  <c:v>33.666666666666664</c:v>
                </c:pt>
                <c:pt idx="5">
                  <c:v>33.666666666666664</c:v>
                </c:pt>
                <c:pt idx="6">
                  <c:v>33.666666666666664</c:v>
                </c:pt>
                <c:pt idx="7">
                  <c:v>33.666666666666664</c:v>
                </c:pt>
                <c:pt idx="8">
                  <c:v>33.666666666666664</c:v>
                </c:pt>
                <c:pt idx="9">
                  <c:v>33.666666666666664</c:v>
                </c:pt>
                <c:pt idx="10">
                  <c:v>33.666666666666664</c:v>
                </c:pt>
                <c:pt idx="11">
                  <c:v>33.666666666666664</c:v>
                </c:pt>
                <c:pt idx="12">
                  <c:v>33.666666666666664</c:v>
                </c:pt>
                <c:pt idx="13">
                  <c:v>33.666666666666664</c:v>
                </c:pt>
                <c:pt idx="14">
                  <c:v>33.666666666666664</c:v>
                </c:pt>
                <c:pt idx="15">
                  <c:v>33.666666666666664</c:v>
                </c:pt>
                <c:pt idx="16">
                  <c:v>33.666666666666664</c:v>
                </c:pt>
                <c:pt idx="17">
                  <c:v>33.666666666666664</c:v>
                </c:pt>
                <c:pt idx="18">
                  <c:v>33.666666666666664</c:v>
                </c:pt>
                <c:pt idx="19">
                  <c:v>33.666666666666664</c:v>
                </c:pt>
                <c:pt idx="20">
                  <c:v>33.666666666666664</c:v>
                </c:pt>
                <c:pt idx="21">
                  <c:v>33.666666666666664</c:v>
                </c:pt>
                <c:pt idx="22">
                  <c:v>33.666666666666664</c:v>
                </c:pt>
                <c:pt idx="23">
                  <c:v>33.666666666666664</c:v>
                </c:pt>
                <c:pt idx="24">
                  <c:v>33.666666666666664</c:v>
                </c:pt>
                <c:pt idx="25">
                  <c:v>33.666666666666664</c:v>
                </c:pt>
                <c:pt idx="26">
                  <c:v>33.666666666666664</c:v>
                </c:pt>
                <c:pt idx="27">
                  <c:v>33.666666666666664</c:v>
                </c:pt>
                <c:pt idx="28">
                  <c:v>33.666666666666664</c:v>
                </c:pt>
                <c:pt idx="29">
                  <c:v>33.666666666666664</c:v>
                </c:pt>
                <c:pt idx="30">
                  <c:v>33.666666666666664</c:v>
                </c:pt>
                <c:pt idx="31">
                  <c:v>33.666666666666664</c:v>
                </c:pt>
                <c:pt idx="32">
                  <c:v>33.666666666666664</c:v>
                </c:pt>
                <c:pt idx="33">
                  <c:v>33.666666666666664</c:v>
                </c:pt>
                <c:pt idx="34">
                  <c:v>33.666666666666664</c:v>
                </c:pt>
                <c:pt idx="35">
                  <c:v>33.666666666666664</c:v>
                </c:pt>
                <c:pt idx="36">
                  <c:v>33.666666666666664</c:v>
                </c:pt>
                <c:pt idx="37">
                  <c:v>33.666666666666664</c:v>
                </c:pt>
                <c:pt idx="38">
                  <c:v>33.666666666666664</c:v>
                </c:pt>
                <c:pt idx="39">
                  <c:v>33.666666666666664</c:v>
                </c:pt>
                <c:pt idx="40">
                  <c:v>33.666666666666664</c:v>
                </c:pt>
                <c:pt idx="41">
                  <c:v>33.666666666666664</c:v>
                </c:pt>
                <c:pt idx="42">
                  <c:v>33.666666666666664</c:v>
                </c:pt>
                <c:pt idx="43">
                  <c:v>33.666666666666664</c:v>
                </c:pt>
                <c:pt idx="44">
                  <c:v>33.666666666666664</c:v>
                </c:pt>
                <c:pt idx="45">
                  <c:v>33.666666666666664</c:v>
                </c:pt>
                <c:pt idx="46">
                  <c:v>33.666666666666664</c:v>
                </c:pt>
                <c:pt idx="47">
                  <c:v>33.666666666666664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D2-4038-9728-4CD88432FD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912704"/>
        <c:axId val="115914240"/>
      </c:lineChart>
      <c:catAx>
        <c:axId val="1159008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5902720"/>
        <c:crosses val="autoZero"/>
        <c:auto val="0"/>
        <c:lblAlgn val="ctr"/>
        <c:lblOffset val="100"/>
        <c:noMultiLvlLbl val="0"/>
      </c:catAx>
      <c:valAx>
        <c:axId val="11590272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900800"/>
        <c:crosses val="autoZero"/>
        <c:crossBetween val="between"/>
      </c:valAx>
      <c:catAx>
        <c:axId val="115912704"/>
        <c:scaling>
          <c:orientation val="minMax"/>
        </c:scaling>
        <c:delete val="1"/>
        <c:axPos val="b"/>
        <c:majorTickMark val="out"/>
        <c:minorTickMark val="none"/>
        <c:tickLblPos val="none"/>
        <c:crossAx val="115914240"/>
        <c:crosses val="autoZero"/>
        <c:auto val="0"/>
        <c:lblAlgn val="ctr"/>
        <c:lblOffset val="100"/>
        <c:noMultiLvlLbl val="0"/>
      </c:catAx>
      <c:valAx>
        <c:axId val="1159142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59127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'27'!$D$5:$D$52</c:f>
              <c:numCache>
                <c:formatCode>General</c:formatCode>
                <c:ptCount val="48"/>
                <c:pt idx="0">
                  <c:v>33</c:v>
                </c:pt>
                <c:pt idx="4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E9-4145-B9C6-1DE45B76D4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649280"/>
        <c:axId val="10966784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'27'!$V$5:$V$52</c:f>
              <c:numCache>
                <c:formatCode>0.00</c:formatCode>
                <c:ptCount val="48"/>
                <c:pt idx="0">
                  <c:v>33</c:v>
                </c:pt>
                <c:pt idx="1">
                  <c:v>33</c:v>
                </c:pt>
                <c:pt idx="2">
                  <c:v>33</c:v>
                </c:pt>
                <c:pt idx="3">
                  <c:v>33</c:v>
                </c:pt>
                <c:pt idx="4">
                  <c:v>18.5</c:v>
                </c:pt>
                <c:pt idx="5">
                  <c:v>18.5</c:v>
                </c:pt>
                <c:pt idx="6">
                  <c:v>18.5</c:v>
                </c:pt>
                <c:pt idx="7">
                  <c:v>18.5</c:v>
                </c:pt>
                <c:pt idx="8">
                  <c:v>18.5</c:v>
                </c:pt>
                <c:pt idx="9">
                  <c:v>18.5</c:v>
                </c:pt>
                <c:pt idx="10">
                  <c:v>18.5</c:v>
                </c:pt>
                <c:pt idx="11">
                  <c:v>18.5</c:v>
                </c:pt>
                <c:pt idx="12">
                  <c:v>18.5</c:v>
                </c:pt>
                <c:pt idx="13">
                  <c:v>18.5</c:v>
                </c:pt>
                <c:pt idx="14">
                  <c:v>18.5</c:v>
                </c:pt>
                <c:pt idx="15">
                  <c:v>18.5</c:v>
                </c:pt>
                <c:pt idx="16">
                  <c:v>18.5</c:v>
                </c:pt>
                <c:pt idx="17">
                  <c:v>18.5</c:v>
                </c:pt>
                <c:pt idx="18">
                  <c:v>18.5</c:v>
                </c:pt>
                <c:pt idx="19">
                  <c:v>18.5</c:v>
                </c:pt>
                <c:pt idx="20">
                  <c:v>18.5</c:v>
                </c:pt>
                <c:pt idx="21">
                  <c:v>18.5</c:v>
                </c:pt>
                <c:pt idx="22">
                  <c:v>18.5</c:v>
                </c:pt>
                <c:pt idx="23">
                  <c:v>18.5</c:v>
                </c:pt>
                <c:pt idx="24">
                  <c:v>18.5</c:v>
                </c:pt>
                <c:pt idx="25">
                  <c:v>18.5</c:v>
                </c:pt>
                <c:pt idx="26">
                  <c:v>18.5</c:v>
                </c:pt>
                <c:pt idx="27">
                  <c:v>18.5</c:v>
                </c:pt>
                <c:pt idx="28">
                  <c:v>18.5</c:v>
                </c:pt>
                <c:pt idx="29">
                  <c:v>18.5</c:v>
                </c:pt>
                <c:pt idx="30">
                  <c:v>18.5</c:v>
                </c:pt>
                <c:pt idx="31">
                  <c:v>18.5</c:v>
                </c:pt>
                <c:pt idx="32">
                  <c:v>18.5</c:v>
                </c:pt>
                <c:pt idx="33">
                  <c:v>18.5</c:v>
                </c:pt>
                <c:pt idx="34">
                  <c:v>18.5</c:v>
                </c:pt>
                <c:pt idx="35">
                  <c:v>18.5</c:v>
                </c:pt>
                <c:pt idx="36">
                  <c:v>18.5</c:v>
                </c:pt>
                <c:pt idx="37">
                  <c:v>18.5</c:v>
                </c:pt>
                <c:pt idx="38">
                  <c:v>18.5</c:v>
                </c:pt>
                <c:pt idx="39">
                  <c:v>18.5</c:v>
                </c:pt>
                <c:pt idx="40">
                  <c:v>18.5</c:v>
                </c:pt>
                <c:pt idx="41">
                  <c:v>18.5</c:v>
                </c:pt>
                <c:pt idx="42">
                  <c:v>18.5</c:v>
                </c:pt>
                <c:pt idx="43">
                  <c:v>18.5</c:v>
                </c:pt>
                <c:pt idx="44">
                  <c:v>18.5</c:v>
                </c:pt>
                <c:pt idx="45">
                  <c:v>18.5</c:v>
                </c:pt>
                <c:pt idx="46">
                  <c:v>18.5</c:v>
                </c:pt>
                <c:pt idx="47">
                  <c:v>18.5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E9-4145-B9C6-1DE45B76D4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669376"/>
        <c:axId val="109671168"/>
      </c:lineChart>
      <c:catAx>
        <c:axId val="1096492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667840"/>
        <c:crosses val="autoZero"/>
        <c:auto val="0"/>
        <c:lblAlgn val="ctr"/>
        <c:lblOffset val="100"/>
        <c:noMultiLvlLbl val="0"/>
      </c:catAx>
      <c:valAx>
        <c:axId val="10966784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649280"/>
        <c:crosses val="autoZero"/>
        <c:crossBetween val="between"/>
      </c:valAx>
      <c:catAx>
        <c:axId val="109669376"/>
        <c:scaling>
          <c:orientation val="minMax"/>
        </c:scaling>
        <c:delete val="1"/>
        <c:axPos val="b"/>
        <c:majorTickMark val="out"/>
        <c:minorTickMark val="none"/>
        <c:tickLblPos val="none"/>
        <c:crossAx val="109671168"/>
        <c:crosses val="autoZero"/>
        <c:auto val="0"/>
        <c:lblAlgn val="ctr"/>
        <c:lblOffset val="100"/>
        <c:noMultiLvlLbl val="0"/>
      </c:catAx>
      <c:valAx>
        <c:axId val="10967116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6693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'28'!$D$5:$D$52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C175-487C-B627-967F90F0D3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718144"/>
        <c:axId val="10972851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'28'!$V$5:$V$52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175-487C-B627-967F90F0D3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730048"/>
        <c:axId val="109731840"/>
      </c:lineChart>
      <c:catAx>
        <c:axId val="1097181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728512"/>
        <c:crosses val="autoZero"/>
        <c:auto val="0"/>
        <c:lblAlgn val="ctr"/>
        <c:lblOffset val="100"/>
        <c:noMultiLvlLbl val="0"/>
      </c:catAx>
      <c:valAx>
        <c:axId val="10972851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718144"/>
        <c:crosses val="autoZero"/>
        <c:crossBetween val="between"/>
      </c:valAx>
      <c:catAx>
        <c:axId val="109730048"/>
        <c:scaling>
          <c:orientation val="minMax"/>
        </c:scaling>
        <c:delete val="1"/>
        <c:axPos val="b"/>
        <c:majorTickMark val="out"/>
        <c:minorTickMark val="none"/>
        <c:tickLblPos val="none"/>
        <c:crossAx val="109731840"/>
        <c:crosses val="autoZero"/>
        <c:auto val="0"/>
        <c:lblAlgn val="ctr"/>
        <c:lblOffset val="100"/>
        <c:noMultiLvlLbl val="0"/>
      </c:catAx>
      <c:valAx>
        <c:axId val="10973184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73004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'29'!$D$5:$D$52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E2B2-4074-9AC5-918389E9D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242304"/>
        <c:axId val="1162485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'29'!$V$5:$V$52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2B2-4074-9AC5-918389E9D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250112"/>
        <c:axId val="116251648"/>
      </c:lineChart>
      <c:catAx>
        <c:axId val="1162423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248576"/>
        <c:crosses val="autoZero"/>
        <c:auto val="0"/>
        <c:lblAlgn val="ctr"/>
        <c:lblOffset val="100"/>
        <c:noMultiLvlLbl val="0"/>
      </c:catAx>
      <c:valAx>
        <c:axId val="1162485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242304"/>
        <c:crosses val="autoZero"/>
        <c:crossBetween val="between"/>
      </c:valAx>
      <c:catAx>
        <c:axId val="116250112"/>
        <c:scaling>
          <c:orientation val="minMax"/>
        </c:scaling>
        <c:delete val="1"/>
        <c:axPos val="b"/>
        <c:majorTickMark val="out"/>
        <c:minorTickMark val="none"/>
        <c:tickLblPos val="none"/>
        <c:crossAx val="116251648"/>
        <c:crosses val="autoZero"/>
        <c:auto val="0"/>
        <c:lblAlgn val="ctr"/>
        <c:lblOffset val="100"/>
        <c:noMultiLvlLbl val="0"/>
      </c:catAx>
      <c:valAx>
        <c:axId val="1162516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2501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'30'!$D$5:$D$52</c:f>
              <c:numCache>
                <c:formatCode>General</c:formatCode>
                <c:ptCount val="48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7D-4F68-99ED-A82579EEFB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311168"/>
        <c:axId val="11631308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'30'!$V$5:$V$52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B7D-4F68-99ED-A82579EEFB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323072"/>
        <c:axId val="116324608"/>
      </c:lineChart>
      <c:catAx>
        <c:axId val="1163111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313088"/>
        <c:crosses val="autoZero"/>
        <c:auto val="0"/>
        <c:lblAlgn val="ctr"/>
        <c:lblOffset val="100"/>
        <c:noMultiLvlLbl val="0"/>
      </c:catAx>
      <c:valAx>
        <c:axId val="11631308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311168"/>
        <c:crosses val="autoZero"/>
        <c:crossBetween val="between"/>
      </c:valAx>
      <c:catAx>
        <c:axId val="116323072"/>
        <c:scaling>
          <c:orientation val="minMax"/>
        </c:scaling>
        <c:delete val="1"/>
        <c:axPos val="b"/>
        <c:majorTickMark val="out"/>
        <c:minorTickMark val="none"/>
        <c:tickLblPos val="none"/>
        <c:crossAx val="116324608"/>
        <c:crosses val="autoZero"/>
        <c:auto val="0"/>
        <c:lblAlgn val="ctr"/>
        <c:lblOffset val="100"/>
        <c:noMultiLvlLbl val="0"/>
      </c:catAx>
      <c:valAx>
        <c:axId val="1163246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3230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'31'!$D$5:$D$52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660F-47EE-BD38-28CE735A4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305856"/>
        <c:axId val="1093077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'31'!$V$5:$V$52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60F-47EE-BD38-28CE735A4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309312"/>
        <c:axId val="109311104"/>
      </c:lineChart>
      <c:catAx>
        <c:axId val="1093058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307776"/>
        <c:crosses val="autoZero"/>
        <c:auto val="0"/>
        <c:lblAlgn val="ctr"/>
        <c:lblOffset val="100"/>
        <c:noMultiLvlLbl val="0"/>
      </c:catAx>
      <c:valAx>
        <c:axId val="1093077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305856"/>
        <c:crosses val="autoZero"/>
        <c:crossBetween val="between"/>
      </c:valAx>
      <c:catAx>
        <c:axId val="109309312"/>
        <c:scaling>
          <c:orientation val="minMax"/>
        </c:scaling>
        <c:delete val="1"/>
        <c:axPos val="b"/>
        <c:majorTickMark val="out"/>
        <c:minorTickMark val="none"/>
        <c:tickLblPos val="none"/>
        <c:crossAx val="109311104"/>
        <c:crosses val="autoZero"/>
        <c:auto val="0"/>
        <c:lblAlgn val="ctr"/>
        <c:lblOffset val="100"/>
        <c:noMultiLvlLbl val="0"/>
      </c:catAx>
      <c:valAx>
        <c:axId val="109311104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3093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'32'!$D$5:$D$52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2D05-40D0-BB02-DE6F1EA5CF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09613056"/>
        <c:axId val="10961459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'32'!$V$5:$V$52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05-40D0-BB02-DE6F1EA5CF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615744"/>
        <c:axId val="109617536"/>
      </c:lineChart>
      <c:catAx>
        <c:axId val="1096130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9614592"/>
        <c:crosses val="autoZero"/>
        <c:auto val="0"/>
        <c:lblAlgn val="ctr"/>
        <c:lblOffset val="100"/>
        <c:noMultiLvlLbl val="0"/>
      </c:catAx>
      <c:valAx>
        <c:axId val="10961459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9613056"/>
        <c:crosses val="autoZero"/>
        <c:crossBetween val="between"/>
      </c:valAx>
      <c:catAx>
        <c:axId val="109615744"/>
        <c:scaling>
          <c:orientation val="minMax"/>
        </c:scaling>
        <c:delete val="1"/>
        <c:axPos val="b"/>
        <c:majorTickMark val="out"/>
        <c:minorTickMark val="none"/>
        <c:tickLblPos val="none"/>
        <c:crossAx val="109617536"/>
        <c:crosses val="autoZero"/>
        <c:auto val="0"/>
        <c:lblAlgn val="ctr"/>
        <c:lblOffset val="100"/>
        <c:noMultiLvlLbl val="0"/>
      </c:catAx>
      <c:valAx>
        <c:axId val="109617536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0961574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'33'!$D$5:$D$52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C6B8-477B-8465-9EF2FEB8D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660480"/>
        <c:axId val="116670848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'33'!$V$5:$V$52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B8-477B-8465-9EF2FEB8DE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672384"/>
        <c:axId val="116673920"/>
      </c:lineChart>
      <c:catAx>
        <c:axId val="1166604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670848"/>
        <c:crosses val="autoZero"/>
        <c:auto val="0"/>
        <c:lblAlgn val="ctr"/>
        <c:lblOffset val="100"/>
        <c:noMultiLvlLbl val="0"/>
      </c:catAx>
      <c:valAx>
        <c:axId val="11667084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660480"/>
        <c:crosses val="autoZero"/>
        <c:crossBetween val="between"/>
      </c:valAx>
      <c:catAx>
        <c:axId val="116672384"/>
        <c:scaling>
          <c:orientation val="minMax"/>
        </c:scaling>
        <c:delete val="1"/>
        <c:axPos val="b"/>
        <c:majorTickMark val="out"/>
        <c:minorTickMark val="none"/>
        <c:tickLblPos val="none"/>
        <c:crossAx val="116673920"/>
        <c:crosses val="autoZero"/>
        <c:auto val="0"/>
        <c:lblAlgn val="ctr"/>
        <c:lblOffset val="100"/>
        <c:noMultiLvlLbl val="0"/>
      </c:catAx>
      <c:valAx>
        <c:axId val="11667392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67238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'34'!$D$5:$D$52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ACF4-4F47-B42A-918B334E1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794880"/>
        <c:axId val="11679680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'34'!$V$5:$V$52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F4-4F47-B42A-918B334E19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806784"/>
        <c:axId val="116808320"/>
      </c:lineChart>
      <c:catAx>
        <c:axId val="116794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796800"/>
        <c:crosses val="autoZero"/>
        <c:auto val="0"/>
        <c:lblAlgn val="ctr"/>
        <c:lblOffset val="100"/>
        <c:noMultiLvlLbl val="0"/>
      </c:catAx>
      <c:valAx>
        <c:axId val="11679680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94880"/>
        <c:crosses val="autoZero"/>
        <c:crossBetween val="between"/>
      </c:valAx>
      <c:catAx>
        <c:axId val="116806784"/>
        <c:scaling>
          <c:orientation val="minMax"/>
        </c:scaling>
        <c:delete val="1"/>
        <c:axPos val="b"/>
        <c:majorTickMark val="out"/>
        <c:minorTickMark val="none"/>
        <c:tickLblPos val="none"/>
        <c:crossAx val="116808320"/>
        <c:crosses val="autoZero"/>
        <c:auto val="0"/>
        <c:lblAlgn val="ctr"/>
        <c:lblOffset val="100"/>
        <c:noMultiLvlLbl val="0"/>
      </c:catAx>
      <c:valAx>
        <c:axId val="11680832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80678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'35'!$D$5:$D$52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B27A-4F57-A90A-A8A8E5579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437760"/>
        <c:axId val="116439680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'35'!$V$5:$V$52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7A-4F57-A90A-A8A8E5579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449664"/>
        <c:axId val="116451200"/>
      </c:lineChart>
      <c:catAx>
        <c:axId val="1164377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439680"/>
        <c:crosses val="autoZero"/>
        <c:auto val="0"/>
        <c:lblAlgn val="ctr"/>
        <c:lblOffset val="100"/>
        <c:noMultiLvlLbl val="0"/>
      </c:catAx>
      <c:valAx>
        <c:axId val="116439680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437760"/>
        <c:crosses val="autoZero"/>
        <c:crossBetween val="between"/>
      </c:valAx>
      <c:catAx>
        <c:axId val="116449664"/>
        <c:scaling>
          <c:orientation val="minMax"/>
        </c:scaling>
        <c:delete val="1"/>
        <c:axPos val="b"/>
        <c:majorTickMark val="out"/>
        <c:minorTickMark val="none"/>
        <c:tickLblPos val="none"/>
        <c:crossAx val="116451200"/>
        <c:crosses val="autoZero"/>
        <c:auto val="0"/>
        <c:lblAlgn val="ctr"/>
        <c:lblOffset val="100"/>
        <c:noMultiLvlLbl val="0"/>
      </c:catAx>
      <c:valAx>
        <c:axId val="116451200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44966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'36'!$D$5:$D$52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C6E0-438F-98DA-F82525A04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494336"/>
        <c:axId val="11649625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'36'!$V$5:$V$52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E0-438F-98DA-F82525A04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497792"/>
        <c:axId val="116511872"/>
      </c:lineChart>
      <c:catAx>
        <c:axId val="1164943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496256"/>
        <c:crosses val="autoZero"/>
        <c:auto val="0"/>
        <c:lblAlgn val="ctr"/>
        <c:lblOffset val="100"/>
        <c:noMultiLvlLbl val="0"/>
      </c:catAx>
      <c:valAx>
        <c:axId val="11649625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494336"/>
        <c:crosses val="autoZero"/>
        <c:crossBetween val="between"/>
      </c:valAx>
      <c:catAx>
        <c:axId val="116497792"/>
        <c:scaling>
          <c:orientation val="minMax"/>
        </c:scaling>
        <c:delete val="1"/>
        <c:axPos val="b"/>
        <c:majorTickMark val="out"/>
        <c:minorTickMark val="none"/>
        <c:tickLblPos val="none"/>
        <c:crossAx val="116511872"/>
        <c:crosses val="autoZero"/>
        <c:auto val="0"/>
        <c:lblAlgn val="ctr"/>
        <c:lblOffset val="100"/>
        <c:noMultiLvlLbl val="0"/>
      </c:catAx>
      <c:valAx>
        <c:axId val="116511872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4977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'37'!$D$5:$D$52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5D15-4B61-B2B0-B35DA6222D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550656"/>
        <c:axId val="11656102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'37'!$V$5:$V$52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D15-4B61-B2B0-B35DA6222D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562560"/>
        <c:axId val="116568448"/>
      </c:lineChart>
      <c:catAx>
        <c:axId val="116550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561024"/>
        <c:crosses val="autoZero"/>
        <c:auto val="0"/>
        <c:lblAlgn val="ctr"/>
        <c:lblOffset val="100"/>
        <c:noMultiLvlLbl val="0"/>
      </c:catAx>
      <c:valAx>
        <c:axId val="11656102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550656"/>
        <c:crosses val="autoZero"/>
        <c:crossBetween val="between"/>
      </c:valAx>
      <c:catAx>
        <c:axId val="116562560"/>
        <c:scaling>
          <c:orientation val="minMax"/>
        </c:scaling>
        <c:delete val="1"/>
        <c:axPos val="b"/>
        <c:majorTickMark val="out"/>
        <c:minorTickMark val="none"/>
        <c:tickLblPos val="none"/>
        <c:crossAx val="116568448"/>
        <c:crosses val="autoZero"/>
        <c:auto val="0"/>
        <c:lblAlgn val="ctr"/>
        <c:lblOffset val="100"/>
        <c:noMultiLvlLbl val="0"/>
      </c:catAx>
      <c:valAx>
        <c:axId val="1165684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5625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'38'!$D$5:$D$52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50CA-44D9-BB4A-557EDCD94A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640000"/>
        <c:axId val="116642176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'38'!$V$5:$V$52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0CA-44D9-BB4A-557EDCD94A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6643712"/>
        <c:axId val="116645248"/>
      </c:lineChart>
      <c:catAx>
        <c:axId val="1166400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642176"/>
        <c:crosses val="autoZero"/>
        <c:auto val="0"/>
        <c:lblAlgn val="ctr"/>
        <c:lblOffset val="100"/>
        <c:noMultiLvlLbl val="0"/>
      </c:catAx>
      <c:valAx>
        <c:axId val="116642176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640000"/>
        <c:crosses val="autoZero"/>
        <c:crossBetween val="between"/>
      </c:valAx>
      <c:catAx>
        <c:axId val="116643712"/>
        <c:scaling>
          <c:orientation val="minMax"/>
        </c:scaling>
        <c:delete val="1"/>
        <c:axPos val="b"/>
        <c:majorTickMark val="out"/>
        <c:minorTickMark val="none"/>
        <c:tickLblPos val="none"/>
        <c:crossAx val="116645248"/>
        <c:crosses val="autoZero"/>
        <c:auto val="0"/>
        <c:lblAlgn val="ctr"/>
        <c:lblOffset val="100"/>
        <c:noMultiLvlLbl val="0"/>
      </c:catAx>
      <c:valAx>
        <c:axId val="11664524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664371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'39'!$D$5:$D$52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0B8C-456C-82E2-D9C6524045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7425664"/>
        <c:axId val="117427584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'39'!$V$5:$V$52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8C-456C-82E2-D9C6524045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433472"/>
        <c:axId val="117435008"/>
      </c:lineChart>
      <c:catAx>
        <c:axId val="117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7427584"/>
        <c:crosses val="autoZero"/>
        <c:auto val="0"/>
        <c:lblAlgn val="ctr"/>
        <c:lblOffset val="100"/>
        <c:noMultiLvlLbl val="0"/>
      </c:catAx>
      <c:valAx>
        <c:axId val="117427584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425664"/>
        <c:crosses val="autoZero"/>
        <c:crossBetween val="between"/>
      </c:valAx>
      <c:catAx>
        <c:axId val="117433472"/>
        <c:scaling>
          <c:orientation val="minMax"/>
        </c:scaling>
        <c:delete val="1"/>
        <c:axPos val="b"/>
        <c:majorTickMark val="out"/>
        <c:minorTickMark val="none"/>
        <c:tickLblPos val="none"/>
        <c:crossAx val="117435008"/>
        <c:crosses val="autoZero"/>
        <c:auto val="0"/>
        <c:lblAlgn val="ctr"/>
        <c:lblOffset val="100"/>
        <c:noMultiLvlLbl val="0"/>
      </c:catAx>
      <c:valAx>
        <c:axId val="11743500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743347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3209549071618"/>
          <c:y val="7.8431587096209454E-2"/>
          <c:w val="0.83554376657824969"/>
          <c:h val="0.75070233363515171"/>
        </c:manualLayout>
      </c:layout>
      <c:barChart>
        <c:barDir val="col"/>
        <c:grouping val="clustered"/>
        <c:varyColors val="0"/>
        <c:ser>
          <c:idx val="1"/>
          <c:order val="0"/>
          <c:tx>
            <c:v>Runs</c:v>
          </c:tx>
          <c:spPr>
            <a:solidFill>
              <a:srgbClr val="0000D4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'40'!$D$5:$D$52</c:f>
              <c:numCache>
                <c:formatCode>General</c:formatCode>
                <c:ptCount val="48"/>
              </c:numCache>
            </c:numRef>
          </c:val>
          <c:extLst>
            <c:ext xmlns:c16="http://schemas.microsoft.com/office/drawing/2014/chart" uri="{C3380CC4-5D6E-409C-BE32-E72D297353CC}">
              <c16:uniqueId val="{00000000-3090-4302-88BE-4708BEF6A1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16343552"/>
        <c:axId val="116345472"/>
      </c:barChart>
      <c:lineChart>
        <c:grouping val="standard"/>
        <c:varyColors val="0"/>
        <c:ser>
          <c:idx val="0"/>
          <c:order val="1"/>
          <c:tx>
            <c:v>Average</c:v>
          </c:tx>
          <c:spPr>
            <a:ln w="12700">
              <a:solidFill>
                <a:srgbClr val="000090"/>
              </a:solidFill>
              <a:prstDash val="solid"/>
            </a:ln>
          </c:spPr>
          <c:marker>
            <c:symbol val="circle"/>
            <c:size val="5"/>
            <c:spPr>
              <a:solidFill>
                <a:srgbClr val="FFFFFF"/>
              </a:solidFill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'40'!$V$5:$V$52</c:f>
              <c:numCache>
                <c:formatCode>0.00</c:formatCode>
                <c:ptCount val="4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90-4302-88BE-4708BEF6A1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137792"/>
        <c:axId val="117139328"/>
      </c:lineChart>
      <c:catAx>
        <c:axId val="1163435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16345472"/>
        <c:crosses val="autoZero"/>
        <c:auto val="0"/>
        <c:lblAlgn val="ctr"/>
        <c:lblOffset val="100"/>
        <c:noMultiLvlLbl val="0"/>
      </c:catAx>
      <c:valAx>
        <c:axId val="116345472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343552"/>
        <c:crosses val="autoZero"/>
        <c:crossBetween val="between"/>
      </c:valAx>
      <c:catAx>
        <c:axId val="117137792"/>
        <c:scaling>
          <c:orientation val="minMax"/>
        </c:scaling>
        <c:delete val="1"/>
        <c:axPos val="b"/>
        <c:majorTickMark val="out"/>
        <c:minorTickMark val="none"/>
        <c:tickLblPos val="none"/>
        <c:crossAx val="117139328"/>
        <c:crosses val="autoZero"/>
        <c:auto val="0"/>
        <c:lblAlgn val="ctr"/>
        <c:lblOffset val="100"/>
        <c:noMultiLvlLbl val="0"/>
      </c:catAx>
      <c:valAx>
        <c:axId val="117139328"/>
        <c:scaling>
          <c:orientation val="minMax"/>
        </c:scaling>
        <c:delete val="1"/>
        <c:axPos val="l"/>
        <c:numFmt formatCode="0.00" sourceLinked="1"/>
        <c:majorTickMark val="out"/>
        <c:minorTickMark val="none"/>
        <c:tickLblPos val="none"/>
        <c:crossAx val="1171377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33687002652519898"/>
          <c:y val="0.89636099538524605"/>
          <c:w val="0.39257294429708572"/>
          <c:h val="7.8431587096209454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000000000000555" r="0.7500000000000055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278" name="Chart 5">
          <a:extLst>
            <a:ext uri="{FF2B5EF4-FFF2-40B4-BE49-F238E27FC236}">
              <a16:creationId xmlns:a16="http://schemas.microsoft.com/office/drawing/2014/main" id="{00000000-0008-0000-0100-0000E6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E05124C8-BB80-44D9-ADE2-272CA3C276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14</xdr:row>
      <xdr:rowOff>161925</xdr:rowOff>
    </xdr:from>
    <xdr:to>
      <xdr:col>39</xdr:col>
      <xdr:colOff>0</xdr:colOff>
      <xdr:row>36</xdr:row>
      <xdr:rowOff>0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U58"/>
  <sheetViews>
    <sheetView showGridLines="0" tabSelected="1" zoomScaleNormal="100" workbookViewId="0">
      <pane xSplit="2" ySplit="3" topLeftCell="C4" activePane="bottomRight" state="frozen"/>
      <selection pane="topRight"/>
      <selection pane="bottomLeft"/>
      <selection pane="bottomRight" activeCell="T5" sqref="T5:T33"/>
    </sheetView>
  </sheetViews>
  <sheetFormatPr defaultColWidth="9.109375" defaultRowHeight="13.2" x14ac:dyDescent="0.25"/>
  <cols>
    <col min="1" max="1" width="3.33203125" style="1" customWidth="1"/>
    <col min="2" max="2" width="23" style="1" customWidth="1"/>
    <col min="3" max="5" width="5.6640625" style="2" customWidth="1"/>
    <col min="6" max="6" width="5.6640625" style="5" customWidth="1"/>
    <col min="7" max="7" width="5.6640625" style="2" customWidth="1"/>
    <col min="8" max="8" width="6.44140625" style="4" customWidth="1"/>
    <col min="9" max="9" width="6.44140625" style="3" customWidth="1"/>
    <col min="10" max="13" width="5.6640625" style="2" customWidth="1"/>
    <col min="14" max="15" width="2.88671875" style="2" customWidth="1"/>
    <col min="16" max="16" width="2.88671875" style="1" customWidth="1"/>
    <col min="17" max="17" width="6.44140625" style="2" customWidth="1"/>
    <col min="18" max="19" width="5.6640625" style="2" customWidth="1"/>
    <col min="20" max="20" width="5.6640625" style="5" customWidth="1"/>
    <col min="21" max="21" width="5.6640625" style="2" customWidth="1"/>
    <col min="22" max="22" width="6.44140625" style="4" customWidth="1"/>
    <col min="23" max="23" width="6.44140625" style="3" customWidth="1"/>
    <col min="24" max="24" width="5.6640625" style="3" customWidth="1"/>
    <col min="25" max="26" width="5.6640625" style="2" customWidth="1"/>
    <col min="27" max="29" width="2.88671875" style="2" customWidth="1"/>
    <col min="30" max="32" width="5.6640625" style="2" customWidth="1"/>
    <col min="33" max="41" width="3" style="1" customWidth="1"/>
    <col min="42" max="42" width="5.5546875" style="1" customWidth="1"/>
    <col min="43" max="45" width="6.5546875" style="1" bestFit="1" customWidth="1"/>
    <col min="46" max="46" width="5.33203125" style="1" customWidth="1"/>
    <col min="47" max="47" width="4.5546875" style="1" customWidth="1"/>
    <col min="48" max="16384" width="9.109375" style="1"/>
  </cols>
  <sheetData>
    <row r="1" spans="1:47" x14ac:dyDescent="0.25">
      <c r="A1" s="145" t="s">
        <v>87</v>
      </c>
      <c r="B1" s="145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47" x14ac:dyDescent="0.25">
      <c r="A2" s="145" t="s">
        <v>110</v>
      </c>
      <c r="B2" s="145"/>
      <c r="C2" s="170" t="s">
        <v>24</v>
      </c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6"/>
      <c r="Q2" s="170" t="s">
        <v>23</v>
      </c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"/>
      <c r="AD2" s="171" t="s">
        <v>22</v>
      </c>
      <c r="AE2" s="172"/>
      <c r="AF2" s="173"/>
      <c r="AP2" s="168"/>
      <c r="AQ2" s="169"/>
      <c r="AR2" s="169"/>
      <c r="AS2" s="169"/>
      <c r="AT2" s="169"/>
      <c r="AU2" s="169"/>
    </row>
    <row r="3" spans="1:47" x14ac:dyDescent="0.25">
      <c r="A3" s="146" t="s">
        <v>123</v>
      </c>
      <c r="B3" s="146"/>
      <c r="C3" s="147" t="s">
        <v>13</v>
      </c>
      <c r="D3" s="147" t="s">
        <v>21</v>
      </c>
      <c r="E3" s="147" t="s">
        <v>20</v>
      </c>
      <c r="F3" s="147" t="s">
        <v>19</v>
      </c>
      <c r="G3" s="147" t="s">
        <v>18</v>
      </c>
      <c r="H3" s="148" t="s">
        <v>9</v>
      </c>
      <c r="I3" s="148" t="s">
        <v>8</v>
      </c>
      <c r="J3" s="147">
        <v>4</v>
      </c>
      <c r="K3" s="147">
        <v>6</v>
      </c>
      <c r="L3" s="149" t="s">
        <v>17</v>
      </c>
      <c r="M3" s="149" t="s">
        <v>16</v>
      </c>
      <c r="N3" s="170" t="s">
        <v>15</v>
      </c>
      <c r="O3" s="170"/>
      <c r="P3" s="16"/>
      <c r="Q3" s="149" t="s">
        <v>14</v>
      </c>
      <c r="R3" s="149" t="s">
        <v>13</v>
      </c>
      <c r="S3" s="149" t="s">
        <v>12</v>
      </c>
      <c r="T3" s="149" t="s">
        <v>11</v>
      </c>
      <c r="U3" s="149" t="s">
        <v>10</v>
      </c>
      <c r="V3" s="150" t="s">
        <v>9</v>
      </c>
      <c r="W3" s="150" t="s">
        <v>8</v>
      </c>
      <c r="X3" s="150" t="s">
        <v>7</v>
      </c>
      <c r="Y3" s="149" t="s">
        <v>6</v>
      </c>
      <c r="Z3" s="149" t="s">
        <v>5</v>
      </c>
      <c r="AA3" s="151" t="s">
        <v>4</v>
      </c>
      <c r="AB3" s="151" t="s">
        <v>3</v>
      </c>
      <c r="AC3" s="14"/>
      <c r="AD3" s="149" t="s">
        <v>2</v>
      </c>
      <c r="AE3" s="149" t="s">
        <v>1</v>
      </c>
      <c r="AF3" s="149" t="s">
        <v>0</v>
      </c>
      <c r="AP3" s="154"/>
      <c r="AQ3" s="154"/>
      <c r="AR3" s="154"/>
      <c r="AS3" s="154"/>
      <c r="AT3" s="154"/>
    </row>
    <row r="4" spans="1:47" x14ac:dyDescent="0.25">
      <c r="A4" s="95" t="str">
        <f>ROWS($A$4:$A4)&amp;"."</f>
        <v>1.</v>
      </c>
      <c r="B4" s="100" t="str">
        <f ca="1">INDIRECT(ADDRESS(1,1,,,ROWS($B$4:$B4)))</f>
        <v>Izzy Sharp</v>
      </c>
      <c r="C4" s="10">
        <f ca="1">INDIRECT(ADDRESS(5,22+COLUMNS($C4:C4),,,ROWS(C$4:C4)))</f>
        <v>1</v>
      </c>
      <c r="D4" s="10">
        <f ca="1">INDIRECT(ADDRESS(5,22+COLUMNS($C4:D4),,,ROWS(D$4:D4)))</f>
        <v>1</v>
      </c>
      <c r="E4" s="10">
        <f ca="1">INDIRECT(ADDRESS(5,22+COLUMNS($C4:E4),,,ROWS(E$4:E4)))</f>
        <v>0</v>
      </c>
      <c r="F4" s="78">
        <f ca="1">INDIRECT(ADDRESS(5,22+COLUMNS($C4:F4),,,ROWS(F$4:F4)))</f>
        <v>30</v>
      </c>
      <c r="G4" s="10" t="str">
        <f ca="1">INDIRECT(ADDRESS(5,22+COLUMNS($C4:G4),,,ROWS(G$4:G4)))</f>
        <v>30</v>
      </c>
      <c r="H4" s="79">
        <f ca="1">INDIRECT(ADDRESS(5,22+COLUMNS($C4:H4)+1,,,ROWS(H$4:H4)))</f>
        <v>30</v>
      </c>
      <c r="I4" s="80">
        <f ca="1">INDIRECT(ADDRESS(5,22+COLUMNS($C4:I4)+2,,,ROWS(I$4:I4)))</f>
        <v>115.38461538461537</v>
      </c>
      <c r="J4" s="10">
        <f ca="1">INDIRECT(ADDRESS(5,22+COLUMNS($C4:J4)+2,,,ROWS(J$4:J4)))</f>
        <v>6</v>
      </c>
      <c r="K4" s="10">
        <f ca="1">INDIRECT(ADDRESS(5,22+COLUMNS($C4:K4)+2,,,ROWS(K$4:K4)))</f>
        <v>0</v>
      </c>
      <c r="L4" s="10">
        <f ca="1">INDIRECT(ADDRESS(5,22+COLUMNS($C4:L4)+2,,,ROWS(L$4:L4)))</f>
        <v>0</v>
      </c>
      <c r="M4" s="10">
        <f ca="1">INDIRECT(ADDRESS(5,22+COLUMNS($C4:M4)+2,,,ROWS(M$4:M4)))</f>
        <v>0</v>
      </c>
      <c r="N4" s="9">
        <f ca="1">INDIRECT(ADDRESS(33,27,,,ROWS(N$4:N4)))</f>
        <v>0</v>
      </c>
      <c r="O4" s="9">
        <f ca="1">INDIRECT(ADDRESS(33,28,,,ROWS(N$4:N4)))</f>
        <v>0</v>
      </c>
      <c r="Q4" s="8" t="str">
        <f ca="1">INDIRECT(ADDRESS(9,22+COLUMNS($Q4:Q4),,,ROWS(Q$4:Q4)))</f>
        <v>-</v>
      </c>
      <c r="R4" s="74" t="str">
        <f ca="1">INDIRECT(ADDRESS(9,22+COLUMNS($Q4:R4),,,ROWS(R$4:R4)))</f>
        <v>-</v>
      </c>
      <c r="S4" s="74" t="str">
        <f ca="1">INDIRECT(ADDRESS(9,22+COLUMNS($Q4:S4),,,ROWS(S$4:S4)))</f>
        <v>-</v>
      </c>
      <c r="T4" s="76" t="str">
        <f ca="1">INDIRECT(ADDRESS(9,22+COLUMNS($Q4:T4),,,ROWS(T$4:T4)))</f>
        <v>-</v>
      </c>
      <c r="U4" s="8" t="str">
        <f ca="1">INDIRECT(ADDRESS(9,22+COLUMNS($Q4:U4),,,ROWS(U$4:U4)))</f>
        <v>-</v>
      </c>
      <c r="V4" s="77" t="str">
        <f ca="1">INDIRECT(ADDRESS(9,22+COLUMNS($Q4:V4)+1,,,ROWS(V$4:V4)))</f>
        <v>-</v>
      </c>
      <c r="W4" s="75" t="str">
        <f ca="1">INDIRECT(ADDRESS(9,22+COLUMNS($Q4:W4)+2,,,ROWS(W$4:W4)))</f>
        <v>-</v>
      </c>
      <c r="X4" s="75" t="str">
        <f ca="1">INDIRECT(ADDRESS(9,22+COLUMNS($Q4:X4)+2,,,ROWS(X$4:X4)))</f>
        <v>-</v>
      </c>
      <c r="Y4" s="6">
        <f ca="1">INDIRECT(ADDRESS(9,22+COLUMNS($Q4:Y4)+2,,,ROWS(Y$4:Y4)))</f>
        <v>0</v>
      </c>
      <c r="Z4" s="6">
        <f ca="1">INDIRECT(ADDRESS(9,22+COLUMNS($Q4:Z4)+2,,,ROWS(Z$4:Z4)))</f>
        <v>0</v>
      </c>
      <c r="AA4" s="72">
        <f ca="1">INDIRECT(ADDRESS(34,27,,,ROWS(AA$4:AA4)))</f>
        <v>0</v>
      </c>
      <c r="AB4" s="72">
        <f ca="1">INDIRECT(ADDRESS(34,28,,,ROWS(AA$4:AA4)))</f>
        <v>0</v>
      </c>
      <c r="AC4" s="12"/>
      <c r="AD4" s="6">
        <f ca="1">INDIRECT(ADDRESS(13,22+COLUMNS($AD4:AD4),,,ROWS(AD$4:AD4)))</f>
        <v>0</v>
      </c>
      <c r="AE4" s="6">
        <f ca="1">INDIRECT(ADDRESS(13,22+COLUMNS($AD4:AE4),,,ROWS(AE$4:AE4)))</f>
        <v>0</v>
      </c>
      <c r="AF4" s="6">
        <f ca="1">INDIRECT(ADDRESS(13,22+COLUMNS($AD4:AF4),,,ROWS(AF$4:AF4)))</f>
        <v>0</v>
      </c>
      <c r="AG4" s="98">
        <f t="shared" ref="AG4:AG13" ca="1" si="0">IF(ISERROR(1/$F4),"",RANK($F4,$F$4:$F$43,0)+ROW()/100)</f>
        <v>5.04</v>
      </c>
      <c r="AH4" s="98">
        <f t="shared" ref="AH4:AH13" ca="1" si="1">IF(ISERROR(1/$H4),"",RANK($H4,$H$4:$H$43,0)+ROW()/100)</f>
        <v>2.04</v>
      </c>
      <c r="AI4" s="98">
        <f t="shared" ref="AI4:AI13" ca="1" si="2">IF(ISERROR(1/$I4),"",RANK($I4,$I$4:$I$43,0)+ROW()/100)</f>
        <v>3.04</v>
      </c>
      <c r="AJ4" s="99">
        <f ca="1">IF(F4="-","",IF(F4=0,"",SUM($J4*4,$K4*6)/F4))</f>
        <v>0.8</v>
      </c>
      <c r="AK4" s="98">
        <f t="shared" ref="AK4:AK13" ca="1" si="3">IF(ISERROR(1/$AJ4),"",RANK($AJ4,$AJ$4:$AJ$43,0)+ROW()/100)</f>
        <v>1.04</v>
      </c>
      <c r="AL4" s="98" t="str">
        <f t="shared" ref="AL4:AL13" ca="1" si="4">IF(ISERROR(1/$T4),"",RANK($T4,$T$4:$T$43,0)+ROW()/100)</f>
        <v/>
      </c>
      <c r="AM4" s="98" t="str">
        <f t="shared" ref="AM4:AM13" ca="1" si="5">IF($V4=0,RANK($V4,$V$4:$V$43,1)+ROW()/100,IF(ISERROR(1/$V4),"",RANK($V4,$V$4:$V$43,1)+ROW()/100))</f>
        <v/>
      </c>
      <c r="AN4" s="98" t="str">
        <f t="shared" ref="AN4:AN13" ca="1" si="6">IF(ISERROR(1/$W4),"",RANK($W4,$W$4:$W$43,1)+ROW()/100)</f>
        <v/>
      </c>
      <c r="AO4" s="98" t="str">
        <f t="shared" ref="AO4:AO13" ca="1" si="7">IF($X4=0,RANK($X4,$X$4:$X$43,1)+ROW()/100,IF(ISERROR(1/$X4),"",RANK($X4,$X$4:$X$43,1)+ROW()/100))</f>
        <v/>
      </c>
    </row>
    <row r="5" spans="1:47" x14ac:dyDescent="0.25">
      <c r="A5" s="95" t="str">
        <f>ROWS($A$4:$A5)&amp;"."</f>
        <v>2.</v>
      </c>
      <c r="B5" s="100" t="str">
        <f ca="1">INDIRECT(ADDRESS(1,1,,,ROWS($B$4:$B5)))</f>
        <v>Abigail Hotton</v>
      </c>
      <c r="C5" s="10">
        <f ca="1">INDIRECT(ADDRESS(5,22+COLUMNS($C5:C5),,,ROWS(C$4:C5)))</f>
        <v>1</v>
      </c>
      <c r="D5" s="10">
        <f ca="1">INDIRECT(ADDRESS(5,22+COLUMNS($C5:D5),,,ROWS(D$4:D5)))</f>
        <v>0</v>
      </c>
      <c r="E5" s="10">
        <f ca="1">INDIRECT(ADDRESS(5,22+COLUMNS($C5:E5),,,ROWS(E$4:E5)))</f>
        <v>0</v>
      </c>
      <c r="F5" s="78" t="str">
        <f ca="1">INDIRECT(ADDRESS(5,22+COLUMNS($C5:F5),,,ROWS(F$4:F5)))</f>
        <v>-</v>
      </c>
      <c r="G5" s="10">
        <f ca="1">INDIRECT(ADDRESS(5,22+COLUMNS($C5:G5),,,ROWS(G$4:G5)))</f>
        <v>0</v>
      </c>
      <c r="H5" s="79" t="str">
        <f ca="1">INDIRECT(ADDRESS(5,22+COLUMNS($C5:H5)+1,,,ROWS(H$4:H5)))</f>
        <v>-</v>
      </c>
      <c r="I5" s="80" t="str">
        <f ca="1">INDIRECT(ADDRESS(5,22+COLUMNS($C5:I5)+2,,,ROWS(I$4:I5)))</f>
        <v>-</v>
      </c>
      <c r="J5" s="10">
        <f ca="1">INDIRECT(ADDRESS(5,22+COLUMNS($C5:J5)+2,,,ROWS(J$4:J5)))</f>
        <v>0</v>
      </c>
      <c r="K5" s="10">
        <f ca="1">INDIRECT(ADDRESS(5,22+COLUMNS($C5:K5)+2,,,ROWS(K$4:K5)))</f>
        <v>0</v>
      </c>
      <c r="L5" s="10">
        <f ca="1">INDIRECT(ADDRESS(5,22+COLUMNS($C5:L5)+2,,,ROWS(L$4:L5)))</f>
        <v>0</v>
      </c>
      <c r="M5" s="10">
        <f ca="1">INDIRECT(ADDRESS(5,22+COLUMNS($C5:M5)+2,,,ROWS(M$4:M5)))</f>
        <v>0</v>
      </c>
      <c r="N5" s="9">
        <f ca="1">INDIRECT(ADDRESS(33,27,,,ROWS(N$4:N5)))</f>
        <v>0</v>
      </c>
      <c r="O5" s="9">
        <f ca="1">INDIRECT(ADDRESS(33,28,,,ROWS(N$4:N5)))</f>
        <v>0</v>
      </c>
      <c r="Q5" s="8">
        <f ca="1">INDIRECT(ADDRESS(9,22+COLUMNS($Q5:Q5),,,ROWS(Q$4:Q5)))</f>
        <v>8</v>
      </c>
      <c r="R5" s="74">
        <f ca="1">INDIRECT(ADDRESS(9,22+COLUMNS($Q5:R5),,,ROWS(R$4:R5)))</f>
        <v>0</v>
      </c>
      <c r="S5" s="74">
        <f ca="1">INDIRECT(ADDRESS(9,22+COLUMNS($Q5:S5),,,ROWS(S$4:S5)))</f>
        <v>32</v>
      </c>
      <c r="T5" s="76">
        <f ca="1">INDIRECT(ADDRESS(9,22+COLUMNS($Q5:T5),,,ROWS(T$4:T5)))</f>
        <v>2</v>
      </c>
      <c r="U5" s="8" t="str">
        <f ca="1">INDIRECT(ADDRESS(9,22+COLUMNS($Q5:U5),,,ROWS(U$4:U5)))</f>
        <v>2/32</v>
      </c>
      <c r="V5" s="77">
        <f ca="1">INDIRECT(ADDRESS(9,22+COLUMNS($Q5:V5)+1,,,ROWS(V$4:V5)))</f>
        <v>16</v>
      </c>
      <c r="W5" s="75">
        <f ca="1">INDIRECT(ADDRESS(9,22+COLUMNS($Q5:W5)+2,,,ROWS(W$4:W5)))</f>
        <v>24</v>
      </c>
      <c r="X5" s="75">
        <f ca="1">INDIRECT(ADDRESS(9,22+COLUMNS($Q5:X5)+2,,,ROWS(X$4:X5)))</f>
        <v>4</v>
      </c>
      <c r="Y5" s="6">
        <f ca="1">INDIRECT(ADDRESS(9,22+COLUMNS($Q5:Y5)+2,,,ROWS(Y$4:Y5)))</f>
        <v>0</v>
      </c>
      <c r="Z5" s="6">
        <f ca="1">INDIRECT(ADDRESS(9,22+COLUMNS($Q5:Z5)+2,,,ROWS(Z$4:Z5)))</f>
        <v>0</v>
      </c>
      <c r="AA5" s="72">
        <f ca="1">INDIRECT(ADDRESS(34,27,,,ROWS(AA$4:AA5)))</f>
        <v>1</v>
      </c>
      <c r="AB5" s="72">
        <f ca="1">INDIRECT(ADDRESS(34,28,,,ROWS(AA$4:AA5)))</f>
        <v>3</v>
      </c>
      <c r="AC5" s="12"/>
      <c r="AD5" s="6">
        <f ca="1">INDIRECT(ADDRESS(13,22+COLUMNS($AD5:AD5),,,ROWS(AD$4:AD5)))</f>
        <v>1</v>
      </c>
      <c r="AE5" s="6">
        <f ca="1">INDIRECT(ADDRESS(13,22+COLUMNS($AD5:AE5),,,ROWS(AE$4:AE5)))</f>
        <v>0</v>
      </c>
      <c r="AF5" s="6">
        <f ca="1">INDIRECT(ADDRESS(13,22+COLUMNS($AD5:AF5),,,ROWS(AF$4:AF5)))</f>
        <v>0</v>
      </c>
      <c r="AG5" s="98" t="str">
        <f t="shared" ca="1" si="0"/>
        <v/>
      </c>
      <c r="AH5" s="98" t="str">
        <f t="shared" ca="1" si="1"/>
        <v/>
      </c>
      <c r="AI5" s="98" t="str">
        <f t="shared" ca="1" si="2"/>
        <v/>
      </c>
      <c r="AJ5" s="99" t="str">
        <f t="shared" ref="AJ5:AJ43" ca="1" si="8">IF(F5="-","",IF(F5=0,"",SUM($J5*4,$K5*6)/F5))</f>
        <v/>
      </c>
      <c r="AK5" s="98" t="str">
        <f t="shared" ca="1" si="3"/>
        <v/>
      </c>
      <c r="AL5" s="98">
        <f t="shared" ca="1" si="4"/>
        <v>4.05</v>
      </c>
      <c r="AM5" s="98">
        <f t="shared" ca="1" si="5"/>
        <v>4.05</v>
      </c>
      <c r="AN5" s="98">
        <f t="shared" ca="1" si="6"/>
        <v>3.05</v>
      </c>
      <c r="AO5" s="98">
        <f t="shared" ca="1" si="7"/>
        <v>5.05</v>
      </c>
    </row>
    <row r="6" spans="1:47" x14ac:dyDescent="0.25">
      <c r="A6" s="95" t="str">
        <f>ROWS($A$4:$A6)&amp;"."</f>
        <v>3.</v>
      </c>
      <c r="B6" s="100" t="str">
        <f ca="1">INDIRECT(ADDRESS(1,1,,,ROWS($B$4:$B6)))</f>
        <v>Kate Hastings</v>
      </c>
      <c r="C6" s="10">
        <f ca="1">INDIRECT(ADDRESS(5,22+COLUMNS($C6:C6),,,ROWS(C$4:C6)))</f>
        <v>0</v>
      </c>
      <c r="D6" s="10">
        <f ca="1">INDIRECT(ADDRESS(5,22+COLUMNS($C6:D6),,,ROWS(D$4:D6)))</f>
        <v>0</v>
      </c>
      <c r="E6" s="10">
        <f ca="1">INDIRECT(ADDRESS(5,22+COLUMNS($C6:E6),,,ROWS(E$4:E6)))</f>
        <v>0</v>
      </c>
      <c r="F6" s="78" t="str">
        <f ca="1">INDIRECT(ADDRESS(5,22+COLUMNS($C6:F6),,,ROWS(F$4:F6)))</f>
        <v>-</v>
      </c>
      <c r="G6" s="10">
        <f ca="1">INDIRECT(ADDRESS(5,22+COLUMNS($C6:G6),,,ROWS(G$4:G6)))</f>
        <v>0</v>
      </c>
      <c r="H6" s="79" t="str">
        <f ca="1">INDIRECT(ADDRESS(5,22+COLUMNS($C6:H6)+1,,,ROWS(H$4:H6)))</f>
        <v>-</v>
      </c>
      <c r="I6" s="80" t="str">
        <f ca="1">INDIRECT(ADDRESS(5,22+COLUMNS($C6:I6)+2,,,ROWS(I$4:I6)))</f>
        <v>-</v>
      </c>
      <c r="J6" s="10">
        <f ca="1">INDIRECT(ADDRESS(5,22+COLUMNS($C6:J6)+2,,,ROWS(J$4:J6)))</f>
        <v>0</v>
      </c>
      <c r="K6" s="10">
        <f ca="1">INDIRECT(ADDRESS(5,22+COLUMNS($C6:K6)+2,,,ROWS(K$4:K6)))</f>
        <v>0</v>
      </c>
      <c r="L6" s="10">
        <f ca="1">INDIRECT(ADDRESS(5,22+COLUMNS($C6:L6)+2,,,ROWS(L$4:L6)))</f>
        <v>0</v>
      </c>
      <c r="M6" s="10">
        <f ca="1">INDIRECT(ADDRESS(5,22+COLUMNS($C6:M6)+2,,,ROWS(M$4:M6)))</f>
        <v>0</v>
      </c>
      <c r="N6" s="9">
        <f ca="1">INDIRECT(ADDRESS(33,27,,,ROWS(N$4:N6)))</f>
        <v>0</v>
      </c>
      <c r="O6" s="9">
        <f ca="1">INDIRECT(ADDRESS(33,28,,,ROWS(N$4:N6)))</f>
        <v>0</v>
      </c>
      <c r="Q6" s="8" t="str">
        <f ca="1">INDIRECT(ADDRESS(9,22+COLUMNS($Q6:Q6),,,ROWS(Q$4:Q6)))</f>
        <v>-</v>
      </c>
      <c r="R6" s="74" t="str">
        <f ca="1">INDIRECT(ADDRESS(9,22+COLUMNS($Q6:R6),,,ROWS(R$4:R6)))</f>
        <v>-</v>
      </c>
      <c r="S6" s="74" t="str">
        <f ca="1">INDIRECT(ADDRESS(9,22+COLUMNS($Q6:S6),,,ROWS(S$4:S6)))</f>
        <v>-</v>
      </c>
      <c r="T6" s="76" t="str">
        <f ca="1">INDIRECT(ADDRESS(9,22+COLUMNS($Q6:T6),,,ROWS(T$4:T6)))</f>
        <v>-</v>
      </c>
      <c r="U6" s="8" t="str">
        <f ca="1">INDIRECT(ADDRESS(9,22+COLUMNS($Q6:U6),,,ROWS(U$4:U6)))</f>
        <v>-</v>
      </c>
      <c r="V6" s="77" t="str">
        <f ca="1">INDIRECT(ADDRESS(9,22+COLUMNS($Q6:V6)+1,,,ROWS(V$4:V6)))</f>
        <v>-</v>
      </c>
      <c r="W6" s="75" t="str">
        <f ca="1">INDIRECT(ADDRESS(9,22+COLUMNS($Q6:W6)+2,,,ROWS(W$4:W6)))</f>
        <v>-</v>
      </c>
      <c r="X6" s="75" t="str">
        <f ca="1">INDIRECT(ADDRESS(9,22+COLUMNS($Q6:X6)+2,,,ROWS(X$4:X6)))</f>
        <v>-</v>
      </c>
      <c r="Y6" s="6">
        <f ca="1">INDIRECT(ADDRESS(9,22+COLUMNS($Q6:Y6)+2,,,ROWS(Y$4:Y6)))</f>
        <v>0</v>
      </c>
      <c r="Z6" s="6">
        <f ca="1">INDIRECT(ADDRESS(9,22+COLUMNS($Q6:Z6)+2,,,ROWS(Z$4:Z6)))</f>
        <v>0</v>
      </c>
      <c r="AA6" s="72">
        <f ca="1">INDIRECT(ADDRESS(34,27,,,ROWS(AA$4:AA6)))</f>
        <v>0</v>
      </c>
      <c r="AB6" s="72">
        <f ca="1">INDIRECT(ADDRESS(34,28,,,ROWS(AA$4:AA6)))</f>
        <v>0</v>
      </c>
      <c r="AC6" s="12"/>
      <c r="AD6" s="6">
        <f ca="1">INDIRECT(ADDRESS(13,22+COLUMNS($AD6:AD6),,,ROWS(AD$4:AD6)))</f>
        <v>0</v>
      </c>
      <c r="AE6" s="6">
        <f ca="1">INDIRECT(ADDRESS(13,22+COLUMNS($AD6:AE6),,,ROWS(AE$4:AE6)))</f>
        <v>0</v>
      </c>
      <c r="AF6" s="6">
        <f ca="1">INDIRECT(ADDRESS(13,22+COLUMNS($AD6:AF6),,,ROWS(AF$4:AF6)))</f>
        <v>0</v>
      </c>
      <c r="AG6" s="98" t="str">
        <f t="shared" ca="1" si="0"/>
        <v/>
      </c>
      <c r="AH6" s="98" t="str">
        <f t="shared" ca="1" si="1"/>
        <v/>
      </c>
      <c r="AI6" s="98" t="str">
        <f t="shared" ca="1" si="2"/>
        <v/>
      </c>
      <c r="AJ6" s="99" t="str">
        <f t="shared" ca="1" si="8"/>
        <v/>
      </c>
      <c r="AK6" s="98" t="str">
        <f t="shared" ca="1" si="3"/>
        <v/>
      </c>
      <c r="AL6" s="98" t="str">
        <f t="shared" ca="1" si="4"/>
        <v/>
      </c>
      <c r="AM6" s="98" t="str">
        <f t="shared" ca="1" si="5"/>
        <v/>
      </c>
      <c r="AN6" s="98" t="str">
        <f t="shared" ca="1" si="6"/>
        <v/>
      </c>
      <c r="AO6" s="98" t="str">
        <f t="shared" ca="1" si="7"/>
        <v/>
      </c>
    </row>
    <row r="7" spans="1:47" x14ac:dyDescent="0.25">
      <c r="A7" s="95" t="str">
        <f>ROWS($A$4:$A7)&amp;"."</f>
        <v>4.</v>
      </c>
      <c r="B7" s="100" t="str">
        <f ca="1">INDIRECT(ADDRESS(1,1,,,ROWS($B$4:$B7)))</f>
        <v>Maggie Martin</v>
      </c>
      <c r="C7" s="10">
        <f ca="1">INDIRECT(ADDRESS(5,22+COLUMNS($C7:C7),,,ROWS(C$4:C7)))</f>
        <v>1</v>
      </c>
      <c r="D7" s="10">
        <f ca="1">INDIRECT(ADDRESS(5,22+COLUMNS($C7:D7),,,ROWS(D$4:D7)))</f>
        <v>1</v>
      </c>
      <c r="E7" s="10">
        <f ca="1">INDIRECT(ADDRESS(5,22+COLUMNS($C7:E7),,,ROWS(E$4:E7)))</f>
        <v>0</v>
      </c>
      <c r="F7" s="78">
        <f ca="1">INDIRECT(ADDRESS(5,22+COLUMNS($C7:F7),,,ROWS(F$4:F7)))</f>
        <v>7</v>
      </c>
      <c r="G7" s="10" t="str">
        <f ca="1">INDIRECT(ADDRESS(5,22+COLUMNS($C7:G7),,,ROWS(G$4:G7)))</f>
        <v>7</v>
      </c>
      <c r="H7" s="79">
        <f ca="1">INDIRECT(ADDRESS(5,22+COLUMNS($C7:H7)+1,,,ROWS(H$4:H7)))</f>
        <v>7</v>
      </c>
      <c r="I7" s="80">
        <f ca="1">INDIRECT(ADDRESS(5,22+COLUMNS($C7:I7)+2,,,ROWS(I$4:I7)))</f>
        <v>30.434782608695656</v>
      </c>
      <c r="J7" s="10">
        <f ca="1">INDIRECT(ADDRESS(5,22+COLUMNS($C7:J7)+2,,,ROWS(J$4:J7)))</f>
        <v>1</v>
      </c>
      <c r="K7" s="10">
        <f ca="1">INDIRECT(ADDRESS(5,22+COLUMNS($C7:K7)+2,,,ROWS(K$4:K7)))</f>
        <v>0</v>
      </c>
      <c r="L7" s="10">
        <f ca="1">INDIRECT(ADDRESS(5,22+COLUMNS($C7:L7)+2,,,ROWS(L$4:L7)))</f>
        <v>0</v>
      </c>
      <c r="M7" s="10">
        <f ca="1">INDIRECT(ADDRESS(5,22+COLUMNS($C7:M7)+2,,,ROWS(M$4:M7)))</f>
        <v>0</v>
      </c>
      <c r="N7" s="9">
        <f ca="1">INDIRECT(ADDRESS(33,27,,,ROWS(N$4:N7)))</f>
        <v>0</v>
      </c>
      <c r="O7" s="9">
        <f ca="1">INDIRECT(ADDRESS(33,28,,,ROWS(N$4:N7)))</f>
        <v>0</v>
      </c>
      <c r="Q7" s="8" t="str">
        <f ca="1">INDIRECT(ADDRESS(9,22+COLUMNS($Q7:Q7),,,ROWS(Q$4:Q7)))</f>
        <v>-</v>
      </c>
      <c r="R7" s="74" t="str">
        <f ca="1">INDIRECT(ADDRESS(9,22+COLUMNS($Q7:R7),,,ROWS(R$4:R7)))</f>
        <v>-</v>
      </c>
      <c r="S7" s="74" t="str">
        <f ca="1">INDIRECT(ADDRESS(9,22+COLUMNS($Q7:S7),,,ROWS(S$4:S7)))</f>
        <v>-</v>
      </c>
      <c r="T7" s="76" t="str">
        <f ca="1">INDIRECT(ADDRESS(9,22+COLUMNS($Q7:T7),,,ROWS(T$4:T7)))</f>
        <v>-</v>
      </c>
      <c r="U7" s="8" t="str">
        <f ca="1">INDIRECT(ADDRESS(9,22+COLUMNS($Q7:U7),,,ROWS(U$4:U7)))</f>
        <v>-</v>
      </c>
      <c r="V7" s="77" t="str">
        <f ca="1">INDIRECT(ADDRESS(9,22+COLUMNS($Q7:V7)+1,,,ROWS(V$4:V7)))</f>
        <v>-</v>
      </c>
      <c r="W7" s="75" t="str">
        <f ca="1">INDIRECT(ADDRESS(9,22+COLUMNS($Q7:W7)+2,,,ROWS(W$4:W7)))</f>
        <v>-</v>
      </c>
      <c r="X7" s="75" t="str">
        <f ca="1">INDIRECT(ADDRESS(9,22+COLUMNS($Q7:X7)+2,,,ROWS(X$4:X7)))</f>
        <v>-</v>
      </c>
      <c r="Y7" s="6">
        <f ca="1">INDIRECT(ADDRESS(9,22+COLUMNS($Q7:Y7)+2,,,ROWS(Y$4:Y7)))</f>
        <v>0</v>
      </c>
      <c r="Z7" s="6">
        <f ca="1">INDIRECT(ADDRESS(9,22+COLUMNS($Q7:Z7)+2,,,ROWS(Z$4:Z7)))</f>
        <v>0</v>
      </c>
      <c r="AA7" s="72">
        <f ca="1">INDIRECT(ADDRESS(34,27,,,ROWS(AA$4:AA7)))</f>
        <v>0</v>
      </c>
      <c r="AB7" s="72">
        <f ca="1">INDIRECT(ADDRESS(34,28,,,ROWS(AA$4:AA7)))</f>
        <v>0</v>
      </c>
      <c r="AC7" s="12"/>
      <c r="AD7" s="6">
        <f ca="1">INDIRECT(ADDRESS(13,22+COLUMNS($AD7:AD7),,,ROWS(AD$4:AD7)))</f>
        <v>0</v>
      </c>
      <c r="AE7" s="6">
        <f ca="1">INDIRECT(ADDRESS(13,22+COLUMNS($AD7:AE7),,,ROWS(AE$4:AE7)))</f>
        <v>0</v>
      </c>
      <c r="AF7" s="6">
        <f ca="1">INDIRECT(ADDRESS(13,22+COLUMNS($AD7:AF7),,,ROWS(AF$4:AF7)))</f>
        <v>0</v>
      </c>
      <c r="AG7" s="98">
        <f t="shared" ca="1" si="0"/>
        <v>10.07</v>
      </c>
      <c r="AH7" s="98">
        <f t="shared" ca="1" si="1"/>
        <v>8.07</v>
      </c>
      <c r="AI7" s="98">
        <f t="shared" ca="1" si="2"/>
        <v>12.07</v>
      </c>
      <c r="AJ7" s="99">
        <f t="shared" ca="1" si="8"/>
        <v>0.5714285714285714</v>
      </c>
      <c r="AK7" s="98">
        <f t="shared" ca="1" si="3"/>
        <v>3.07</v>
      </c>
      <c r="AL7" s="98" t="str">
        <f t="shared" ca="1" si="4"/>
        <v/>
      </c>
      <c r="AM7" s="98" t="str">
        <f t="shared" ca="1" si="5"/>
        <v/>
      </c>
      <c r="AN7" s="98" t="str">
        <f t="shared" ca="1" si="6"/>
        <v/>
      </c>
      <c r="AO7" s="98" t="str">
        <f t="shared" ca="1" si="7"/>
        <v/>
      </c>
    </row>
    <row r="8" spans="1:47" x14ac:dyDescent="0.25">
      <c r="A8" s="95" t="str">
        <f>ROWS($A$4:$A8)&amp;"."</f>
        <v>5.</v>
      </c>
      <c r="B8" s="100" t="str">
        <f ca="1">INDIRECT(ADDRESS(1,1,,,ROWS($B$4:$B8)))</f>
        <v>Molly Dunlop</v>
      </c>
      <c r="C8" s="10">
        <f ca="1">INDIRECT(ADDRESS(5,22+COLUMNS($C8:C8),,,ROWS(C$4:C8)))</f>
        <v>3</v>
      </c>
      <c r="D8" s="10">
        <f ca="1">INDIRECT(ADDRESS(5,22+COLUMNS($C8:D8),,,ROWS(D$4:D8)))</f>
        <v>2</v>
      </c>
      <c r="E8" s="10">
        <f ca="1">INDIRECT(ADDRESS(5,22+COLUMNS($C8:E8),,,ROWS(E$4:E8)))</f>
        <v>1</v>
      </c>
      <c r="F8" s="78">
        <f ca="1">INDIRECT(ADDRESS(5,22+COLUMNS($C8:F8),,,ROWS(F$4:F8)))</f>
        <v>13</v>
      </c>
      <c r="G8" s="10" t="str">
        <f ca="1">INDIRECT(ADDRESS(5,22+COLUMNS($C8:G8),,,ROWS(G$4:G8)))</f>
        <v>8</v>
      </c>
      <c r="H8" s="79">
        <f ca="1">INDIRECT(ADDRESS(5,22+COLUMNS($C8:H8)+1,,,ROWS(H$4:H8)))</f>
        <v>13</v>
      </c>
      <c r="I8" s="80">
        <f ca="1">INDIRECT(ADDRESS(5,22+COLUMNS($C8:I8)+2,,,ROWS(I$4:I8)))</f>
        <v>52</v>
      </c>
      <c r="J8" s="10">
        <f ca="1">INDIRECT(ADDRESS(5,22+COLUMNS($C8:J8)+2,,,ROWS(J$4:J8)))</f>
        <v>1</v>
      </c>
      <c r="K8" s="10">
        <f ca="1">INDIRECT(ADDRESS(5,22+COLUMNS($C8:K8)+2,,,ROWS(K$4:K8)))</f>
        <v>0</v>
      </c>
      <c r="L8" s="10">
        <f ca="1">INDIRECT(ADDRESS(5,22+COLUMNS($C8:L8)+2,,,ROWS(L$4:L8)))</f>
        <v>0</v>
      </c>
      <c r="M8" s="10">
        <f ca="1">INDIRECT(ADDRESS(5,22+COLUMNS($C8:M8)+2,,,ROWS(M$4:M8)))</f>
        <v>0</v>
      </c>
      <c r="N8" s="9">
        <f ca="1">INDIRECT(ADDRESS(33,27,,,ROWS(N$4:N8)))</f>
        <v>0</v>
      </c>
      <c r="O8" s="9">
        <f ca="1">INDIRECT(ADDRESS(33,28,,,ROWS(N$4:N8)))</f>
        <v>0</v>
      </c>
      <c r="Q8" s="8" t="str">
        <f ca="1">INDIRECT(ADDRESS(9,22+COLUMNS($Q8:Q8),,,ROWS(Q$4:Q8)))</f>
        <v>-</v>
      </c>
      <c r="R8" s="74" t="str">
        <f ca="1">INDIRECT(ADDRESS(9,22+COLUMNS($Q8:R8),,,ROWS(R$4:R8)))</f>
        <v>-</v>
      </c>
      <c r="S8" s="74" t="str">
        <f ca="1">INDIRECT(ADDRESS(9,22+COLUMNS($Q8:S8),,,ROWS(S$4:S8)))</f>
        <v>-</v>
      </c>
      <c r="T8" s="76" t="str">
        <f ca="1">INDIRECT(ADDRESS(9,22+COLUMNS($Q8:T8),,,ROWS(T$4:T8)))</f>
        <v>-</v>
      </c>
      <c r="U8" s="8" t="str">
        <f ca="1">INDIRECT(ADDRESS(9,22+COLUMNS($Q8:U8),,,ROWS(U$4:U8)))</f>
        <v>-</v>
      </c>
      <c r="V8" s="77" t="str">
        <f ca="1">INDIRECT(ADDRESS(9,22+COLUMNS($Q8:V8)+1,,,ROWS(V$4:V8)))</f>
        <v>-</v>
      </c>
      <c r="W8" s="75" t="str">
        <f ca="1">INDIRECT(ADDRESS(9,22+COLUMNS($Q8:W8)+2,,,ROWS(W$4:W8)))</f>
        <v>-</v>
      </c>
      <c r="X8" s="75" t="str">
        <f ca="1">INDIRECT(ADDRESS(9,22+COLUMNS($Q8:X8)+2,,,ROWS(X$4:X8)))</f>
        <v>-</v>
      </c>
      <c r="Y8" s="6">
        <f ca="1">INDIRECT(ADDRESS(9,22+COLUMNS($Q8:Y8)+2,,,ROWS(Y$4:Y8)))</f>
        <v>0</v>
      </c>
      <c r="Z8" s="6">
        <f ca="1">INDIRECT(ADDRESS(9,22+COLUMNS($Q8:Z8)+2,,,ROWS(Z$4:Z8)))</f>
        <v>0</v>
      </c>
      <c r="AA8" s="72">
        <f ca="1">INDIRECT(ADDRESS(34,27,,,ROWS(AA$4:AA8)))</f>
        <v>0</v>
      </c>
      <c r="AB8" s="72">
        <f ca="1">INDIRECT(ADDRESS(34,28,,,ROWS(AA$4:AA8)))</f>
        <v>0</v>
      </c>
      <c r="AC8" s="12"/>
      <c r="AD8" s="6">
        <f ca="1">INDIRECT(ADDRESS(13,22+COLUMNS($AD8:AD8),,,ROWS(AD$4:AD8)))</f>
        <v>1</v>
      </c>
      <c r="AE8" s="6">
        <f ca="1">INDIRECT(ADDRESS(13,22+COLUMNS($AD8:AE8),,,ROWS(AE$4:AE8)))</f>
        <v>0</v>
      </c>
      <c r="AF8" s="6">
        <f ca="1">INDIRECT(ADDRESS(13,22+COLUMNS($AD8:AF8),,,ROWS(AF$4:AF8)))</f>
        <v>0</v>
      </c>
      <c r="AG8" s="98">
        <f t="shared" ca="1" si="0"/>
        <v>9.08</v>
      </c>
      <c r="AH8" s="98">
        <f t="shared" ca="1" si="1"/>
        <v>7.08</v>
      </c>
      <c r="AI8" s="98">
        <f t="shared" ca="1" si="2"/>
        <v>10.08</v>
      </c>
      <c r="AJ8" s="99">
        <f t="shared" ca="1" si="8"/>
        <v>0.30769230769230771</v>
      </c>
      <c r="AK8" s="98">
        <f t="shared" ca="1" si="3"/>
        <v>9.08</v>
      </c>
      <c r="AL8" s="98" t="str">
        <f t="shared" ca="1" si="4"/>
        <v/>
      </c>
      <c r="AM8" s="98" t="str">
        <f t="shared" ca="1" si="5"/>
        <v/>
      </c>
      <c r="AN8" s="98" t="str">
        <f t="shared" ca="1" si="6"/>
        <v/>
      </c>
      <c r="AO8" s="98" t="str">
        <f t="shared" ca="1" si="7"/>
        <v/>
      </c>
    </row>
    <row r="9" spans="1:47" x14ac:dyDescent="0.25">
      <c r="A9" s="95" t="str">
        <f>ROWS($A$4:$A9)&amp;"."</f>
        <v>6.</v>
      </c>
      <c r="B9" s="100" t="str">
        <f ca="1">INDIRECT(ADDRESS(1,1,,,ROWS($B$4:$B9)))</f>
        <v>Nicola Clayton</v>
      </c>
      <c r="C9" s="10">
        <f ca="1">INDIRECT(ADDRESS(5,22+COLUMNS($C9:C9),,,ROWS(C$4:C9)))</f>
        <v>0</v>
      </c>
      <c r="D9" s="10">
        <f ca="1">INDIRECT(ADDRESS(5,22+COLUMNS($C9:D9),,,ROWS(D$4:D9)))</f>
        <v>0</v>
      </c>
      <c r="E9" s="10">
        <f ca="1">INDIRECT(ADDRESS(5,22+COLUMNS($C9:E9),,,ROWS(E$4:E9)))</f>
        <v>0</v>
      </c>
      <c r="F9" s="78" t="str">
        <f ca="1">INDIRECT(ADDRESS(5,22+COLUMNS($C9:F9),,,ROWS(F$4:F9)))</f>
        <v>-</v>
      </c>
      <c r="G9" s="10">
        <f ca="1">INDIRECT(ADDRESS(5,22+COLUMNS($C9:G9),,,ROWS(G$4:G9)))</f>
        <v>0</v>
      </c>
      <c r="H9" s="79" t="str">
        <f ca="1">INDIRECT(ADDRESS(5,22+COLUMNS($C9:H9)+1,,,ROWS(H$4:H9)))</f>
        <v>-</v>
      </c>
      <c r="I9" s="80" t="str">
        <f ca="1">INDIRECT(ADDRESS(5,22+COLUMNS($C9:I9)+2,,,ROWS(I$4:I9)))</f>
        <v>-</v>
      </c>
      <c r="J9" s="10">
        <f ca="1">INDIRECT(ADDRESS(5,22+COLUMNS($C9:J9)+2,,,ROWS(J$4:J9)))</f>
        <v>0</v>
      </c>
      <c r="K9" s="10">
        <f ca="1">INDIRECT(ADDRESS(5,22+COLUMNS($C9:K9)+2,,,ROWS(K$4:K9)))</f>
        <v>0</v>
      </c>
      <c r="L9" s="10">
        <f ca="1">INDIRECT(ADDRESS(5,22+COLUMNS($C9:L9)+2,,,ROWS(L$4:L9)))</f>
        <v>0</v>
      </c>
      <c r="M9" s="10">
        <f ca="1">INDIRECT(ADDRESS(5,22+COLUMNS($C9:M9)+2,,,ROWS(M$4:M9)))</f>
        <v>0</v>
      </c>
      <c r="N9" s="9">
        <f ca="1">INDIRECT(ADDRESS(33,27,,,ROWS(N$4:N9)))</f>
        <v>0</v>
      </c>
      <c r="O9" s="9">
        <f ca="1">INDIRECT(ADDRESS(33,28,,,ROWS(N$4:N9)))</f>
        <v>0</v>
      </c>
      <c r="Q9" s="8" t="str">
        <f ca="1">INDIRECT(ADDRESS(9,22+COLUMNS($Q9:Q9),,,ROWS(Q$4:Q9)))</f>
        <v>-</v>
      </c>
      <c r="R9" s="74" t="str">
        <f ca="1">INDIRECT(ADDRESS(9,22+COLUMNS($Q9:R9),,,ROWS(R$4:R9)))</f>
        <v>-</v>
      </c>
      <c r="S9" s="74" t="str">
        <f ca="1">INDIRECT(ADDRESS(9,22+COLUMNS($Q9:S9),,,ROWS(S$4:S9)))</f>
        <v>-</v>
      </c>
      <c r="T9" s="76" t="str">
        <f ca="1">INDIRECT(ADDRESS(9,22+COLUMNS($Q9:T9),,,ROWS(T$4:T9)))</f>
        <v>-</v>
      </c>
      <c r="U9" s="8" t="str">
        <f ca="1">INDIRECT(ADDRESS(9,22+COLUMNS($Q9:U9),,,ROWS(U$4:U9)))</f>
        <v>-</v>
      </c>
      <c r="V9" s="77" t="str">
        <f ca="1">INDIRECT(ADDRESS(9,22+COLUMNS($Q9:V9)+1,,,ROWS(V$4:V9)))</f>
        <v>-</v>
      </c>
      <c r="W9" s="75" t="str">
        <f ca="1">INDIRECT(ADDRESS(9,22+COLUMNS($Q9:W9)+2,,,ROWS(W$4:W9)))</f>
        <v>-</v>
      </c>
      <c r="X9" s="75" t="str">
        <f ca="1">INDIRECT(ADDRESS(9,22+COLUMNS($Q9:X9)+2,,,ROWS(X$4:X9)))</f>
        <v>-</v>
      </c>
      <c r="Y9" s="6">
        <f ca="1">INDIRECT(ADDRESS(9,22+COLUMNS($Q9:Y9)+2,,,ROWS(Y$4:Y9)))</f>
        <v>0</v>
      </c>
      <c r="Z9" s="6">
        <f ca="1">INDIRECT(ADDRESS(9,22+COLUMNS($Q9:Z9)+2,,,ROWS(Z$4:Z9)))</f>
        <v>0</v>
      </c>
      <c r="AA9" s="72">
        <f ca="1">INDIRECT(ADDRESS(34,27,,,ROWS(AA$4:AA9)))</f>
        <v>0</v>
      </c>
      <c r="AB9" s="72">
        <f ca="1">INDIRECT(ADDRESS(34,28,,,ROWS(AA$4:AA9)))</f>
        <v>0</v>
      </c>
      <c r="AC9" s="12"/>
      <c r="AD9" s="6">
        <f ca="1">INDIRECT(ADDRESS(13,22+COLUMNS($AD9:AD9),,,ROWS(AD$4:AD9)))</f>
        <v>0</v>
      </c>
      <c r="AE9" s="6">
        <f ca="1">INDIRECT(ADDRESS(13,22+COLUMNS($AD9:AE9),,,ROWS(AE$4:AE9)))</f>
        <v>0</v>
      </c>
      <c r="AF9" s="6">
        <f ca="1">INDIRECT(ADDRESS(13,22+COLUMNS($AD9:AF9),,,ROWS(AF$4:AF9)))</f>
        <v>0</v>
      </c>
      <c r="AG9" s="98" t="str">
        <f t="shared" ca="1" si="0"/>
        <v/>
      </c>
      <c r="AH9" s="98" t="str">
        <f t="shared" ca="1" si="1"/>
        <v/>
      </c>
      <c r="AI9" s="98" t="str">
        <f t="shared" ca="1" si="2"/>
        <v/>
      </c>
      <c r="AJ9" s="99" t="str">
        <f t="shared" ca="1" si="8"/>
        <v/>
      </c>
      <c r="AK9" s="98" t="str">
        <f t="shared" ca="1" si="3"/>
        <v/>
      </c>
      <c r="AL9" s="98" t="str">
        <f t="shared" ca="1" si="4"/>
        <v/>
      </c>
      <c r="AM9" s="98" t="str">
        <f t="shared" ca="1" si="5"/>
        <v/>
      </c>
      <c r="AN9" s="98" t="str">
        <f t="shared" ca="1" si="6"/>
        <v/>
      </c>
      <c r="AO9" s="98" t="str">
        <f t="shared" ca="1" si="7"/>
        <v/>
      </c>
    </row>
    <row r="10" spans="1:47" x14ac:dyDescent="0.25">
      <c r="A10" s="95" t="str">
        <f>ROWS($A$4:$A10)&amp;"."</f>
        <v>7.</v>
      </c>
      <c r="B10" s="100" t="str">
        <f ca="1">INDIRECT(ADDRESS(1,1,,,ROWS($B$4:$B10)))</f>
        <v>Abby McKissock</v>
      </c>
      <c r="C10" s="10">
        <f ca="1">INDIRECT(ADDRESS(5,22+COLUMNS($C10:C10),,,ROWS(C$4:C10)))</f>
        <v>0</v>
      </c>
      <c r="D10" s="10">
        <f ca="1">INDIRECT(ADDRESS(5,22+COLUMNS($C10:D10),,,ROWS(D$4:D10)))</f>
        <v>0</v>
      </c>
      <c r="E10" s="10">
        <f ca="1">INDIRECT(ADDRESS(5,22+COLUMNS($C10:E10),,,ROWS(E$4:E10)))</f>
        <v>0</v>
      </c>
      <c r="F10" s="78" t="str">
        <f ca="1">INDIRECT(ADDRESS(5,22+COLUMNS($C10:F10),,,ROWS(F$4:F10)))</f>
        <v>-</v>
      </c>
      <c r="G10" s="10">
        <f ca="1">INDIRECT(ADDRESS(5,22+COLUMNS($C10:G10),,,ROWS(G$4:G10)))</f>
        <v>0</v>
      </c>
      <c r="H10" s="79" t="str">
        <f ca="1">INDIRECT(ADDRESS(5,22+COLUMNS($C10:H10)+1,,,ROWS(H$4:H10)))</f>
        <v>-</v>
      </c>
      <c r="I10" s="80" t="str">
        <f ca="1">INDIRECT(ADDRESS(5,22+COLUMNS($C10:I10)+2,,,ROWS(I$4:I10)))</f>
        <v>-</v>
      </c>
      <c r="J10" s="10">
        <f ca="1">INDIRECT(ADDRESS(5,22+COLUMNS($C10:J10)+2,,,ROWS(J$4:J10)))</f>
        <v>0</v>
      </c>
      <c r="K10" s="10">
        <f ca="1">INDIRECT(ADDRESS(5,22+COLUMNS($C10:K10)+2,,,ROWS(K$4:K10)))</f>
        <v>0</v>
      </c>
      <c r="L10" s="10">
        <f ca="1">INDIRECT(ADDRESS(5,22+COLUMNS($C10:L10)+2,,,ROWS(L$4:L10)))</f>
        <v>0</v>
      </c>
      <c r="M10" s="10">
        <f ca="1">INDIRECT(ADDRESS(5,22+COLUMNS($C10:M10)+2,,,ROWS(M$4:M10)))</f>
        <v>0</v>
      </c>
      <c r="N10" s="9">
        <f ca="1">INDIRECT(ADDRESS(33,27,,,ROWS(N$4:N10)))</f>
        <v>0</v>
      </c>
      <c r="O10" s="9">
        <f ca="1">INDIRECT(ADDRESS(33,28,,,ROWS(N$4:N10)))</f>
        <v>0</v>
      </c>
      <c r="Q10" s="8" t="str">
        <f ca="1">INDIRECT(ADDRESS(9,22+COLUMNS($Q10:Q10),,,ROWS(Q$4:Q10)))</f>
        <v>-</v>
      </c>
      <c r="R10" s="74" t="str">
        <f ca="1">INDIRECT(ADDRESS(9,22+COLUMNS($Q10:R10),,,ROWS(R$4:R10)))</f>
        <v>-</v>
      </c>
      <c r="S10" s="74" t="str">
        <f ca="1">INDIRECT(ADDRESS(9,22+COLUMNS($Q10:S10),,,ROWS(S$4:S10)))</f>
        <v>-</v>
      </c>
      <c r="T10" s="76" t="str">
        <f ca="1">INDIRECT(ADDRESS(9,22+COLUMNS($Q10:T10),,,ROWS(T$4:T10)))</f>
        <v>-</v>
      </c>
      <c r="U10" s="8" t="str">
        <f ca="1">INDIRECT(ADDRESS(9,22+COLUMNS($Q10:U10),,,ROWS(U$4:U10)))</f>
        <v>-</v>
      </c>
      <c r="V10" s="77" t="str">
        <f ca="1">INDIRECT(ADDRESS(9,22+COLUMNS($Q10:V10)+1,,,ROWS(V$4:V10)))</f>
        <v>-</v>
      </c>
      <c r="W10" s="75" t="str">
        <f ca="1">INDIRECT(ADDRESS(9,22+COLUMNS($Q10:W10)+2,,,ROWS(W$4:W10)))</f>
        <v>-</v>
      </c>
      <c r="X10" s="75" t="str">
        <f ca="1">INDIRECT(ADDRESS(9,22+COLUMNS($Q10:X10)+2,,,ROWS(X$4:X10)))</f>
        <v>-</v>
      </c>
      <c r="Y10" s="6">
        <f ca="1">INDIRECT(ADDRESS(9,22+COLUMNS($Q10:Y10)+2,,,ROWS(Y$4:Y10)))</f>
        <v>0</v>
      </c>
      <c r="Z10" s="6">
        <f ca="1">INDIRECT(ADDRESS(9,22+COLUMNS($Q10:Z10)+2,,,ROWS(Z$4:Z10)))</f>
        <v>0</v>
      </c>
      <c r="AA10" s="72">
        <f ca="1">INDIRECT(ADDRESS(34,27,,,ROWS(AA$4:AA10)))</f>
        <v>0</v>
      </c>
      <c r="AB10" s="72">
        <f ca="1">INDIRECT(ADDRESS(34,28,,,ROWS(AA$4:AA10)))</f>
        <v>0</v>
      </c>
      <c r="AC10" s="12"/>
      <c r="AD10" s="6">
        <f ca="1">INDIRECT(ADDRESS(13,22+COLUMNS($AD10:AD10),,,ROWS(AD$4:AD10)))</f>
        <v>0</v>
      </c>
      <c r="AE10" s="6">
        <f ca="1">INDIRECT(ADDRESS(13,22+COLUMNS($AD10:AE10),,,ROWS(AE$4:AE10)))</f>
        <v>0</v>
      </c>
      <c r="AF10" s="6">
        <f ca="1">INDIRECT(ADDRESS(13,22+COLUMNS($AD10:AF10),,,ROWS(AF$4:AF10)))</f>
        <v>0</v>
      </c>
      <c r="AG10" s="98" t="str">
        <f t="shared" ca="1" si="0"/>
        <v/>
      </c>
      <c r="AH10" s="98" t="str">
        <f t="shared" ca="1" si="1"/>
        <v/>
      </c>
      <c r="AI10" s="98" t="str">
        <f t="shared" ca="1" si="2"/>
        <v/>
      </c>
      <c r="AJ10" s="99" t="str">
        <f t="shared" ca="1" si="8"/>
        <v/>
      </c>
      <c r="AK10" s="98" t="str">
        <f t="shared" ca="1" si="3"/>
        <v/>
      </c>
      <c r="AL10" s="98" t="str">
        <f t="shared" ca="1" si="4"/>
        <v/>
      </c>
      <c r="AM10" s="98" t="str">
        <f t="shared" ca="1" si="5"/>
        <v/>
      </c>
      <c r="AN10" s="98" t="str">
        <f t="shared" ca="1" si="6"/>
        <v/>
      </c>
      <c r="AO10" s="98" t="str">
        <f t="shared" ca="1" si="7"/>
        <v/>
      </c>
    </row>
    <row r="11" spans="1:47" x14ac:dyDescent="0.25">
      <c r="A11" s="95" t="str">
        <f>ROWS($A$4:$A11)&amp;"."</f>
        <v>8.</v>
      </c>
      <c r="B11" s="100" t="str">
        <f ca="1">INDIRECT(ADDRESS(1,1,,,ROWS($B$4:$B11)))</f>
        <v>Hannah Ryan</v>
      </c>
      <c r="C11" s="10">
        <f ca="1">INDIRECT(ADDRESS(5,22+COLUMNS($C11:C11),,,ROWS(C$4:C11)))</f>
        <v>0</v>
      </c>
      <c r="D11" s="10">
        <f ca="1">INDIRECT(ADDRESS(5,22+COLUMNS($C11:D11),,,ROWS(D$4:D11)))</f>
        <v>0</v>
      </c>
      <c r="E11" s="10">
        <f ca="1">INDIRECT(ADDRESS(5,22+COLUMNS($C11:E11),,,ROWS(E$4:E11)))</f>
        <v>0</v>
      </c>
      <c r="F11" s="78" t="str">
        <f ca="1">INDIRECT(ADDRESS(5,22+COLUMNS($C11:F11),,,ROWS(F$4:F11)))</f>
        <v>-</v>
      </c>
      <c r="G11" s="10">
        <f ca="1">INDIRECT(ADDRESS(5,22+COLUMNS($C11:G11),,,ROWS(G$4:G11)))</f>
        <v>0</v>
      </c>
      <c r="H11" s="79" t="str">
        <f ca="1">INDIRECT(ADDRESS(5,22+COLUMNS($C11:H11)+1,,,ROWS(H$4:H11)))</f>
        <v>-</v>
      </c>
      <c r="I11" s="80" t="str">
        <f ca="1">INDIRECT(ADDRESS(5,22+COLUMNS($C11:I11)+2,,,ROWS(I$4:I11)))</f>
        <v>-</v>
      </c>
      <c r="J11" s="10">
        <f ca="1">INDIRECT(ADDRESS(5,22+COLUMNS($C11:J11)+2,,,ROWS(J$4:J11)))</f>
        <v>0</v>
      </c>
      <c r="K11" s="10">
        <f ca="1">INDIRECT(ADDRESS(5,22+COLUMNS($C11:K11)+2,,,ROWS(K$4:K11)))</f>
        <v>0</v>
      </c>
      <c r="L11" s="10">
        <f ca="1">INDIRECT(ADDRESS(5,22+COLUMNS($C11:L11)+2,,,ROWS(L$4:L11)))</f>
        <v>0</v>
      </c>
      <c r="M11" s="10">
        <f ca="1">INDIRECT(ADDRESS(5,22+COLUMNS($C11:M11)+2,,,ROWS(M$4:M11)))</f>
        <v>0</v>
      </c>
      <c r="N11" s="9">
        <f ca="1">INDIRECT(ADDRESS(33,27,,,ROWS(N$4:N11)))</f>
        <v>0</v>
      </c>
      <c r="O11" s="9">
        <f ca="1">INDIRECT(ADDRESS(33,28,,,ROWS(N$4:N11)))</f>
        <v>0</v>
      </c>
      <c r="Q11" s="8" t="str">
        <f ca="1">INDIRECT(ADDRESS(9,22+COLUMNS($Q11:Q11),,,ROWS(Q$4:Q11)))</f>
        <v>-</v>
      </c>
      <c r="R11" s="74" t="str">
        <f ca="1">INDIRECT(ADDRESS(9,22+COLUMNS($Q11:R11),,,ROWS(R$4:R11)))</f>
        <v>-</v>
      </c>
      <c r="S11" s="74" t="str">
        <f ca="1">INDIRECT(ADDRESS(9,22+COLUMNS($Q11:S11),,,ROWS(S$4:S11)))</f>
        <v>-</v>
      </c>
      <c r="T11" s="76" t="str">
        <f ca="1">INDIRECT(ADDRESS(9,22+COLUMNS($Q11:T11),,,ROWS(T$4:T11)))</f>
        <v>-</v>
      </c>
      <c r="U11" s="8" t="str">
        <f ca="1">INDIRECT(ADDRESS(9,22+COLUMNS($Q11:U11),,,ROWS(U$4:U11)))</f>
        <v>-</v>
      </c>
      <c r="V11" s="77" t="str">
        <f ca="1">INDIRECT(ADDRESS(9,22+COLUMNS($Q11:V11)+1,,,ROWS(V$4:V11)))</f>
        <v>-</v>
      </c>
      <c r="W11" s="75" t="str">
        <f ca="1">INDIRECT(ADDRESS(9,22+COLUMNS($Q11:W11)+2,,,ROWS(W$4:W11)))</f>
        <v>-</v>
      </c>
      <c r="X11" s="75" t="str">
        <f ca="1">INDIRECT(ADDRESS(9,22+COLUMNS($Q11:X11)+2,,,ROWS(X$4:X11)))</f>
        <v>-</v>
      </c>
      <c r="Y11" s="6">
        <f ca="1">INDIRECT(ADDRESS(9,22+COLUMNS($Q11:Y11)+2,,,ROWS(Y$4:Y11)))</f>
        <v>0</v>
      </c>
      <c r="Z11" s="6">
        <f ca="1">INDIRECT(ADDRESS(9,22+COLUMNS($Q11:Z11)+2,,,ROWS(Z$4:Z11)))</f>
        <v>0</v>
      </c>
      <c r="AA11" s="72">
        <f ca="1">INDIRECT(ADDRESS(34,27,,,ROWS(AA$4:AA11)))</f>
        <v>0</v>
      </c>
      <c r="AB11" s="72">
        <f ca="1">INDIRECT(ADDRESS(34,28,,,ROWS(AA$4:AA11)))</f>
        <v>0</v>
      </c>
      <c r="AC11" s="12"/>
      <c r="AD11" s="6">
        <f ca="1">INDIRECT(ADDRESS(13,22+COLUMNS($AD11:AD11),,,ROWS(AD$4:AD11)))</f>
        <v>0</v>
      </c>
      <c r="AE11" s="6">
        <f ca="1">INDIRECT(ADDRESS(13,22+COLUMNS($AD11:AE11),,,ROWS(AE$4:AE11)))</f>
        <v>0</v>
      </c>
      <c r="AF11" s="6">
        <f ca="1">INDIRECT(ADDRESS(13,22+COLUMNS($AD11:AF11),,,ROWS(AF$4:AF11)))</f>
        <v>0</v>
      </c>
      <c r="AG11" s="98" t="str">
        <f t="shared" ca="1" si="0"/>
        <v/>
      </c>
      <c r="AH11" s="98" t="str">
        <f t="shared" ca="1" si="1"/>
        <v/>
      </c>
      <c r="AI11" s="98" t="str">
        <f t="shared" ca="1" si="2"/>
        <v/>
      </c>
      <c r="AJ11" s="99" t="str">
        <f t="shared" ca="1" si="8"/>
        <v/>
      </c>
      <c r="AK11" s="98" t="str">
        <f t="shared" ca="1" si="3"/>
        <v/>
      </c>
      <c r="AL11" s="98" t="str">
        <f t="shared" ca="1" si="4"/>
        <v/>
      </c>
      <c r="AM11" s="98" t="str">
        <f t="shared" ca="1" si="5"/>
        <v/>
      </c>
      <c r="AN11" s="98" t="str">
        <f t="shared" ca="1" si="6"/>
        <v/>
      </c>
      <c r="AO11" s="98" t="str">
        <f t="shared" ca="1" si="7"/>
        <v/>
      </c>
    </row>
    <row r="12" spans="1:47" x14ac:dyDescent="0.25">
      <c r="A12" s="95" t="str">
        <f>ROWS($A$4:$A12)&amp;"."</f>
        <v>9.</v>
      </c>
      <c r="B12" s="100" t="str">
        <f ca="1">INDIRECT(ADDRESS(1,1,,,ROWS($B$4:$B12)))</f>
        <v>Libby Stead</v>
      </c>
      <c r="C12" s="10">
        <f ca="1">INDIRECT(ADDRESS(5,22+COLUMNS($C12:C12),,,ROWS(C$4:C12)))</f>
        <v>2</v>
      </c>
      <c r="D12" s="10">
        <f ca="1">INDIRECT(ADDRESS(5,22+COLUMNS($C12:D12),,,ROWS(D$4:D12)))</f>
        <v>1</v>
      </c>
      <c r="E12" s="10">
        <f ca="1">INDIRECT(ADDRESS(5,22+COLUMNS($C12:E12),,,ROWS(E$4:E12)))</f>
        <v>1</v>
      </c>
      <c r="F12" s="78">
        <f ca="1">INDIRECT(ADDRESS(5,22+COLUMNS($C12:F12),,,ROWS(F$4:F12)))</f>
        <v>24</v>
      </c>
      <c r="G12" s="10" t="str">
        <f ca="1">INDIRECT(ADDRESS(5,22+COLUMNS($C12:G12),,,ROWS(G$4:G12)))</f>
        <v>24*</v>
      </c>
      <c r="H12" s="79" t="str">
        <f ca="1">INDIRECT(ADDRESS(5,22+COLUMNS($C12:H12)+1,,,ROWS(H$4:H12)))</f>
        <v>-</v>
      </c>
      <c r="I12" s="80">
        <f ca="1">INDIRECT(ADDRESS(5,22+COLUMNS($C12:I12)+2,,,ROWS(I$4:I12)))</f>
        <v>68.571428571428569</v>
      </c>
      <c r="J12" s="10">
        <f ca="1">INDIRECT(ADDRESS(5,22+COLUMNS($C12:J12)+2,,,ROWS(J$4:J12)))</f>
        <v>2</v>
      </c>
      <c r="K12" s="10">
        <f ca="1">INDIRECT(ADDRESS(5,22+COLUMNS($C12:K12)+2,,,ROWS(K$4:K12)))</f>
        <v>0</v>
      </c>
      <c r="L12" s="10">
        <f ca="1">INDIRECT(ADDRESS(5,22+COLUMNS($C12:L12)+2,,,ROWS(L$4:L12)))</f>
        <v>0</v>
      </c>
      <c r="M12" s="10">
        <f ca="1">INDIRECT(ADDRESS(5,22+COLUMNS($C12:M12)+2,,,ROWS(M$4:M12)))</f>
        <v>0</v>
      </c>
      <c r="N12" s="9">
        <f ca="1">INDIRECT(ADDRESS(33,27,,,ROWS(N$4:N12)))</f>
        <v>0</v>
      </c>
      <c r="O12" s="9">
        <f ca="1">INDIRECT(ADDRESS(33,28,,,ROWS(N$4:N12)))</f>
        <v>0</v>
      </c>
      <c r="Q12" s="8">
        <f ca="1">INDIRECT(ADDRESS(9,22+COLUMNS($Q12:Q12),,,ROWS(Q$4:Q12)))</f>
        <v>16</v>
      </c>
      <c r="R12" s="74">
        <f ca="1">INDIRECT(ADDRESS(9,22+COLUMNS($Q12:R12),,,ROWS(R$4:R12)))</f>
        <v>2</v>
      </c>
      <c r="S12" s="74">
        <f ca="1">INDIRECT(ADDRESS(9,22+COLUMNS($Q12:S12),,,ROWS(S$4:S12)))</f>
        <v>47</v>
      </c>
      <c r="T12" s="76">
        <f ca="1">INDIRECT(ADDRESS(9,22+COLUMNS($Q12:T12),,,ROWS(T$4:T12)))</f>
        <v>3</v>
      </c>
      <c r="U12" s="8" t="str">
        <f ca="1">INDIRECT(ADDRESS(9,22+COLUMNS($Q12:U12),,,ROWS(U$4:U12)))</f>
        <v>3/28</v>
      </c>
      <c r="V12" s="77">
        <f ca="1">INDIRECT(ADDRESS(9,22+COLUMNS($Q12:V12)+1,,,ROWS(V$4:V12)))</f>
        <v>15.666666666666666</v>
      </c>
      <c r="W12" s="75">
        <f ca="1">INDIRECT(ADDRESS(9,22+COLUMNS($Q12:W12)+2,,,ROWS(W$4:W12)))</f>
        <v>32</v>
      </c>
      <c r="X12" s="75">
        <f ca="1">INDIRECT(ADDRESS(9,22+COLUMNS($Q12:X12)+2,,,ROWS(X$4:X12)))</f>
        <v>2.94</v>
      </c>
      <c r="Y12" s="6">
        <f ca="1">INDIRECT(ADDRESS(9,22+COLUMNS($Q12:Y12)+2,,,ROWS(Y$4:Y12)))</f>
        <v>0</v>
      </c>
      <c r="Z12" s="6">
        <f ca="1">INDIRECT(ADDRESS(9,22+COLUMNS($Q12:Z12)+2,,,ROWS(Z$4:Z12)))</f>
        <v>0</v>
      </c>
      <c r="AA12" s="72">
        <f ca="1">INDIRECT(ADDRESS(34,27,,,ROWS(AA$4:AA12)))</f>
        <v>0</v>
      </c>
      <c r="AB12" s="72">
        <f ca="1">INDIRECT(ADDRESS(34,28,,,ROWS(AA$4:AA12)))</f>
        <v>3</v>
      </c>
      <c r="AC12" s="12"/>
      <c r="AD12" s="6">
        <f ca="1">INDIRECT(ADDRESS(13,22+COLUMNS($AD12:AD12),,,ROWS(AD$4:AD12)))</f>
        <v>2</v>
      </c>
      <c r="AE12" s="6">
        <f ca="1">INDIRECT(ADDRESS(13,22+COLUMNS($AD12:AE12),,,ROWS(AE$4:AE12)))</f>
        <v>0</v>
      </c>
      <c r="AF12" s="6">
        <f ca="1">INDIRECT(ADDRESS(13,22+COLUMNS($AD12:AF12),,,ROWS(AF$4:AF12)))</f>
        <v>0</v>
      </c>
      <c r="AG12" s="98">
        <f t="shared" ca="1" si="0"/>
        <v>7.12</v>
      </c>
      <c r="AH12" s="98" t="str">
        <f t="shared" ca="1" si="1"/>
        <v/>
      </c>
      <c r="AI12" s="98">
        <f t="shared" ca="1" si="2"/>
        <v>6.12</v>
      </c>
      <c r="AJ12" s="99">
        <f t="shared" ca="1" si="8"/>
        <v>0.33333333333333331</v>
      </c>
      <c r="AK12" s="98">
        <f t="shared" ca="1" si="3"/>
        <v>7.12</v>
      </c>
      <c r="AL12" s="98">
        <f t="shared" ca="1" si="4"/>
        <v>2.12</v>
      </c>
      <c r="AM12" s="98">
        <f t="shared" ca="1" si="5"/>
        <v>3.12</v>
      </c>
      <c r="AN12" s="98">
        <f t="shared" ca="1" si="6"/>
        <v>5.12</v>
      </c>
      <c r="AO12" s="98">
        <f t="shared" ca="1" si="7"/>
        <v>1.1200000000000001</v>
      </c>
    </row>
    <row r="13" spans="1:47" x14ac:dyDescent="0.25">
      <c r="A13" s="95" t="str">
        <f>ROWS($A$4:$A13)&amp;"."</f>
        <v>10.</v>
      </c>
      <c r="B13" s="100" t="str">
        <f ca="1">INDIRECT(ADDRESS(1,1,,,ROWS($B$4:$B13)))</f>
        <v>Estella Wallace</v>
      </c>
      <c r="C13" s="10">
        <f ca="1">INDIRECT(ADDRESS(5,22+COLUMNS($C13:C13),,,ROWS(C$4:C13)))</f>
        <v>0</v>
      </c>
      <c r="D13" s="10">
        <f ca="1">INDIRECT(ADDRESS(5,22+COLUMNS($C13:D13),,,ROWS(D$4:D13)))</f>
        <v>0</v>
      </c>
      <c r="E13" s="10">
        <f ca="1">INDIRECT(ADDRESS(5,22+COLUMNS($C13:E13),,,ROWS(E$4:E13)))</f>
        <v>0</v>
      </c>
      <c r="F13" s="78" t="str">
        <f ca="1">INDIRECT(ADDRESS(5,22+COLUMNS($C13:F13),,,ROWS(F$4:F13)))</f>
        <v>-</v>
      </c>
      <c r="G13" s="10">
        <f ca="1">INDIRECT(ADDRESS(5,22+COLUMNS($C13:G13),,,ROWS(G$4:G13)))</f>
        <v>0</v>
      </c>
      <c r="H13" s="79" t="str">
        <f ca="1">INDIRECT(ADDRESS(5,22+COLUMNS($C13:H13)+1,,,ROWS(H$4:H13)))</f>
        <v>-</v>
      </c>
      <c r="I13" s="80" t="str">
        <f ca="1">INDIRECT(ADDRESS(5,22+COLUMNS($C13:I13)+2,,,ROWS(I$4:I13)))</f>
        <v>-</v>
      </c>
      <c r="J13" s="10">
        <f ca="1">INDIRECT(ADDRESS(5,22+COLUMNS($C13:J13)+2,,,ROWS(J$4:J13)))</f>
        <v>0</v>
      </c>
      <c r="K13" s="10">
        <f ca="1">INDIRECT(ADDRESS(5,22+COLUMNS($C13:K13)+2,,,ROWS(K$4:K13)))</f>
        <v>0</v>
      </c>
      <c r="L13" s="10">
        <f ca="1">INDIRECT(ADDRESS(5,22+COLUMNS($C13:L13)+2,,,ROWS(L$4:L13)))</f>
        <v>0</v>
      </c>
      <c r="M13" s="10">
        <f ca="1">INDIRECT(ADDRESS(5,22+COLUMNS($C13:M13)+2,,,ROWS(M$4:M13)))</f>
        <v>0</v>
      </c>
      <c r="N13" s="9">
        <f ca="1">INDIRECT(ADDRESS(33,27,,,ROWS(N$4:N13)))</f>
        <v>0</v>
      </c>
      <c r="O13" s="9">
        <f ca="1">INDIRECT(ADDRESS(33,28,,,ROWS(N$4:N13)))</f>
        <v>0</v>
      </c>
      <c r="Q13" s="8" t="str">
        <f ca="1">INDIRECT(ADDRESS(9,22+COLUMNS($Q13:Q13),,,ROWS(Q$4:Q13)))</f>
        <v>-</v>
      </c>
      <c r="R13" s="74" t="str">
        <f ca="1">INDIRECT(ADDRESS(9,22+COLUMNS($Q13:R13),,,ROWS(R$4:R13)))</f>
        <v>-</v>
      </c>
      <c r="S13" s="74" t="str">
        <f ca="1">INDIRECT(ADDRESS(9,22+COLUMNS($Q13:S13),,,ROWS(S$4:S13)))</f>
        <v>-</v>
      </c>
      <c r="T13" s="76" t="str">
        <f ca="1">INDIRECT(ADDRESS(9,22+COLUMNS($Q13:T13),,,ROWS(T$4:T13)))</f>
        <v>-</v>
      </c>
      <c r="U13" s="8" t="str">
        <f ca="1">INDIRECT(ADDRESS(9,22+COLUMNS($Q13:U13),,,ROWS(U$4:U13)))</f>
        <v>-</v>
      </c>
      <c r="V13" s="77" t="str">
        <f ca="1">INDIRECT(ADDRESS(9,22+COLUMNS($Q13:V13)+1,,,ROWS(V$4:V13)))</f>
        <v>-</v>
      </c>
      <c r="W13" s="75" t="str">
        <f ca="1">INDIRECT(ADDRESS(9,22+COLUMNS($Q13:W13)+2,,,ROWS(W$4:W13)))</f>
        <v>-</v>
      </c>
      <c r="X13" s="75" t="str">
        <f ca="1">INDIRECT(ADDRESS(9,22+COLUMNS($Q13:X13)+2,,,ROWS(X$4:X13)))</f>
        <v>-</v>
      </c>
      <c r="Y13" s="6">
        <f ca="1">INDIRECT(ADDRESS(9,22+COLUMNS($Q13:Y13)+2,,,ROWS(Y$4:Y13)))</f>
        <v>0</v>
      </c>
      <c r="Z13" s="6">
        <f ca="1">INDIRECT(ADDRESS(9,22+COLUMNS($Q13:Z13)+2,,,ROWS(Z$4:Z13)))</f>
        <v>0</v>
      </c>
      <c r="AA13" s="72">
        <f ca="1">INDIRECT(ADDRESS(34,27,,,ROWS(AA$4:AA13)))</f>
        <v>0</v>
      </c>
      <c r="AB13" s="72">
        <f ca="1">INDIRECT(ADDRESS(34,28,,,ROWS(AA$4:AA13)))</f>
        <v>0</v>
      </c>
      <c r="AC13" s="12"/>
      <c r="AD13" s="6">
        <f ca="1">INDIRECT(ADDRESS(13,22+COLUMNS($AD13:AD13),,,ROWS(AD$4:AD13)))</f>
        <v>0</v>
      </c>
      <c r="AE13" s="6">
        <f ca="1">INDIRECT(ADDRESS(13,22+COLUMNS($AD13:AE13),,,ROWS(AE$4:AE13)))</f>
        <v>0</v>
      </c>
      <c r="AF13" s="6">
        <f ca="1">INDIRECT(ADDRESS(13,22+COLUMNS($AD13:AF13),,,ROWS(AF$4:AF13)))</f>
        <v>0</v>
      </c>
      <c r="AG13" s="98" t="str">
        <f t="shared" ca="1" si="0"/>
        <v/>
      </c>
      <c r="AH13" s="98" t="str">
        <f t="shared" ca="1" si="1"/>
        <v/>
      </c>
      <c r="AI13" s="98" t="str">
        <f t="shared" ca="1" si="2"/>
        <v/>
      </c>
      <c r="AJ13" s="99" t="str">
        <f t="shared" ca="1" si="8"/>
        <v/>
      </c>
      <c r="AK13" s="98" t="str">
        <f t="shared" ca="1" si="3"/>
        <v/>
      </c>
      <c r="AL13" s="98" t="str">
        <f t="shared" ca="1" si="4"/>
        <v/>
      </c>
      <c r="AM13" s="98" t="str">
        <f t="shared" ca="1" si="5"/>
        <v/>
      </c>
      <c r="AN13" s="98" t="str">
        <f t="shared" ca="1" si="6"/>
        <v/>
      </c>
      <c r="AO13" s="98" t="str">
        <f t="shared" ca="1" si="7"/>
        <v/>
      </c>
    </row>
    <row r="14" spans="1:47" x14ac:dyDescent="0.25">
      <c r="A14" s="95" t="str">
        <f>ROWS($A$4:$A14)&amp;"."</f>
        <v>11.</v>
      </c>
      <c r="B14" s="100" t="str">
        <f ca="1">INDIRECT(ADDRESS(1,1,,,ROWS($B$4:$B14)))</f>
        <v>Mikayla Norton</v>
      </c>
      <c r="C14" s="10">
        <f ca="1">INDIRECT(ADDRESS(5,22+COLUMNS($C14:C14),,,ROWS(C$4:C14)))</f>
        <v>2</v>
      </c>
      <c r="D14" s="10">
        <f ca="1">INDIRECT(ADDRESS(5,22+COLUMNS($C14:D14),,,ROWS(D$4:D14)))</f>
        <v>2</v>
      </c>
      <c r="E14" s="10">
        <f ca="1">INDIRECT(ADDRESS(5,22+COLUMNS($C14:E14),,,ROWS(E$4:E14)))</f>
        <v>0</v>
      </c>
      <c r="F14" s="78">
        <f ca="1">INDIRECT(ADDRESS(5,22+COLUMNS($C14:F14),,,ROWS(F$4:F14)))</f>
        <v>38</v>
      </c>
      <c r="G14" s="10" t="str">
        <f ca="1">INDIRECT(ADDRESS(5,22+COLUMNS($C14:G14),,,ROWS(G$4:G14)))</f>
        <v>23</v>
      </c>
      <c r="H14" s="79">
        <f ca="1">INDIRECT(ADDRESS(5,22+COLUMNS($C14:H14)+1,,,ROWS(H$4:H14)))</f>
        <v>19</v>
      </c>
      <c r="I14" s="80">
        <f ca="1">INDIRECT(ADDRESS(5,22+COLUMNS($C14:I14)+2,,,ROWS(I$4:I14)))</f>
        <v>77.551020408163268</v>
      </c>
      <c r="J14" s="10">
        <f ca="1">INDIRECT(ADDRESS(5,22+COLUMNS($C14:J14)+2,,,ROWS(J$4:J14)))</f>
        <v>4</v>
      </c>
      <c r="K14" s="10">
        <f ca="1">INDIRECT(ADDRESS(5,22+COLUMNS($C14:K14)+2,,,ROWS(K$4:K14)))</f>
        <v>0</v>
      </c>
      <c r="L14" s="10">
        <f ca="1">INDIRECT(ADDRESS(5,22+COLUMNS($C14:L14)+2,,,ROWS(L$4:L14)))</f>
        <v>0</v>
      </c>
      <c r="M14" s="10">
        <f ca="1">INDIRECT(ADDRESS(5,22+COLUMNS($C14:M14)+2,,,ROWS(M$4:M14)))</f>
        <v>0</v>
      </c>
      <c r="N14" s="9">
        <f ca="1">INDIRECT(ADDRESS(33,27,,,ROWS(N$4:N14)))</f>
        <v>0</v>
      </c>
      <c r="O14" s="9">
        <f ca="1">INDIRECT(ADDRESS(33,28,,,ROWS(N$4:N14)))</f>
        <v>0</v>
      </c>
      <c r="Q14" s="8">
        <f ca="1">INDIRECT(ADDRESS(9,22+COLUMNS($Q14:Q14),,,ROWS(Q$4:Q14)))</f>
        <v>9</v>
      </c>
      <c r="R14" s="74">
        <f ca="1">INDIRECT(ADDRESS(9,22+COLUMNS($Q14:R14),,,ROWS(R$4:R14)))</f>
        <v>1</v>
      </c>
      <c r="S14" s="74">
        <f ca="1">INDIRECT(ADDRESS(9,22+COLUMNS($Q14:S14),,,ROWS(S$4:S14)))</f>
        <v>30</v>
      </c>
      <c r="T14" s="76">
        <f ca="1">INDIRECT(ADDRESS(9,22+COLUMNS($Q14:T14),,,ROWS(T$4:T14)))</f>
        <v>1</v>
      </c>
      <c r="U14" s="8" t="str">
        <f ca="1">INDIRECT(ADDRESS(9,22+COLUMNS($Q14:U14),,,ROWS(U$4:U14)))</f>
        <v>1/18</v>
      </c>
      <c r="V14" s="77">
        <f ca="1">INDIRECT(ADDRESS(9,22+COLUMNS($Q14:V14)+1,,,ROWS(V$4:V14)))</f>
        <v>30</v>
      </c>
      <c r="W14" s="75">
        <f ca="1">INDIRECT(ADDRESS(9,22+COLUMNS($Q14:W14)+2,,,ROWS(W$4:W14)))</f>
        <v>54</v>
      </c>
      <c r="X14" s="75">
        <f ca="1">INDIRECT(ADDRESS(9,22+COLUMNS($Q14:X14)+2,,,ROWS(X$4:X14)))</f>
        <v>3.33</v>
      </c>
      <c r="Y14" s="6">
        <f ca="1">INDIRECT(ADDRESS(9,22+COLUMNS($Q14:Y14)+2,,,ROWS(Y$4:Y14)))</f>
        <v>0</v>
      </c>
      <c r="Z14" s="6">
        <f ca="1">INDIRECT(ADDRESS(9,22+COLUMNS($Q14:Z14)+2,,,ROWS(Z$4:Z14)))</f>
        <v>0</v>
      </c>
      <c r="AA14" s="72">
        <f ca="1">INDIRECT(ADDRESS(34,27,,,ROWS(AA$4:AA14)))</f>
        <v>0</v>
      </c>
      <c r="AB14" s="72">
        <f ca="1">INDIRECT(ADDRESS(34,28,,,ROWS(AA$4:AA14)))</f>
        <v>9</v>
      </c>
      <c r="AC14" s="12"/>
      <c r="AD14" s="6">
        <f ca="1">INDIRECT(ADDRESS(13,22+COLUMNS($AD14:AD14),,,ROWS(AD$4:AD14)))</f>
        <v>1</v>
      </c>
      <c r="AE14" s="6">
        <f ca="1">INDIRECT(ADDRESS(13,22+COLUMNS($AD14:AE14),,,ROWS(AE$4:AE14)))</f>
        <v>0</v>
      </c>
      <c r="AF14" s="6">
        <f ca="1">INDIRECT(ADDRESS(13,22+COLUMNS($AD14:AF14),,,ROWS(AF$4:AF14)))</f>
        <v>0</v>
      </c>
      <c r="AG14" s="98">
        <f t="shared" ref="AG14" ca="1" si="9">IF(ISERROR(1/$F14),"",RANK($F14,$F$4:$F$43,0)+ROW()/100)</f>
        <v>3.14</v>
      </c>
      <c r="AH14" s="98">
        <f t="shared" ref="AH14" ca="1" si="10">IF(ISERROR(1/$H14),"",RANK($H14,$H$4:$H$43,0)+ROW()/100)</f>
        <v>5.14</v>
      </c>
      <c r="AI14" s="98">
        <f t="shared" ref="AI14" ca="1" si="11">IF(ISERROR(1/$I14),"",RANK($I14,$I$4:$I$43,0)+ROW()/100)</f>
        <v>4.1399999999999997</v>
      </c>
      <c r="AJ14" s="99">
        <f t="shared" ca="1" si="8"/>
        <v>0.42105263157894735</v>
      </c>
      <c r="AK14" s="98">
        <f t="shared" ref="AK14" ca="1" si="12">IF(ISERROR(1/$AJ14),"",RANK($AJ14,$AJ$4:$AJ$43,0)+ROW()/100)</f>
        <v>6.14</v>
      </c>
      <c r="AL14" s="98">
        <f t="shared" ref="AL14" ca="1" si="13">IF(ISERROR(1/$T14),"",RANK($T14,$T$4:$T$43,0)+ROW()/100)</f>
        <v>6.14</v>
      </c>
      <c r="AM14" s="98">
        <f t="shared" ref="AM14" ca="1" si="14">IF($V14=0,RANK($V14,$V$4:$V$43,1)+ROW()/100,IF(ISERROR(1/$V14),"",RANK($V14,$V$4:$V$43,1)+ROW()/100))</f>
        <v>7.14</v>
      </c>
      <c r="AN14" s="98">
        <f t="shared" ref="AN14" ca="1" si="15">IF(ISERROR(1/$W14),"",RANK($W14,$W$4:$W$43,1)+ROW()/100)</f>
        <v>8.14</v>
      </c>
      <c r="AO14" s="98">
        <f t="shared" ref="AO14" ca="1" si="16">IF($X14=0,RANK($X14,$X$4:$X$43,1)+ROW()/100,IF(ISERROR(1/$X14),"",RANK($X14,$X$4:$X$43,1)+ROW()/100))</f>
        <v>4.1399999999999997</v>
      </c>
    </row>
    <row r="15" spans="1:47" x14ac:dyDescent="0.25">
      <c r="A15" s="95" t="str">
        <f>ROWS($A$4:$A15)&amp;"."</f>
        <v>12.</v>
      </c>
      <c r="B15" s="100" t="str">
        <f ca="1">INDIRECT(ADDRESS(1,1,,,ROWS($B$4:$B15)))</f>
        <v>Eve Doocey</v>
      </c>
      <c r="C15" s="10">
        <f ca="1">INDIRECT(ADDRESS(5,22+COLUMNS($C15:C15),,,ROWS(C$4:C15)))</f>
        <v>0</v>
      </c>
      <c r="D15" s="10">
        <f ca="1">INDIRECT(ADDRESS(5,22+COLUMNS($C15:D15),,,ROWS(D$4:D15)))</f>
        <v>0</v>
      </c>
      <c r="E15" s="10">
        <f ca="1">INDIRECT(ADDRESS(5,22+COLUMNS($C15:E15),,,ROWS(E$4:E15)))</f>
        <v>0</v>
      </c>
      <c r="F15" s="78" t="str">
        <f ca="1">INDIRECT(ADDRESS(5,22+COLUMNS($C15:F15),,,ROWS(F$4:F15)))</f>
        <v>-</v>
      </c>
      <c r="G15" s="10">
        <f ca="1">INDIRECT(ADDRESS(5,22+COLUMNS($C15:G15),,,ROWS(G$4:G15)))</f>
        <v>0</v>
      </c>
      <c r="H15" s="79" t="str">
        <f ca="1">INDIRECT(ADDRESS(5,22+COLUMNS($C15:H15)+1,,,ROWS(H$4:H15)))</f>
        <v>-</v>
      </c>
      <c r="I15" s="80" t="str">
        <f ca="1">INDIRECT(ADDRESS(5,22+COLUMNS($C15:I15)+2,,,ROWS(I$4:I15)))</f>
        <v>-</v>
      </c>
      <c r="J15" s="10">
        <f ca="1">INDIRECT(ADDRESS(5,22+COLUMNS($C15:J15)+2,,,ROWS(J$4:J15)))</f>
        <v>0</v>
      </c>
      <c r="K15" s="10">
        <f ca="1">INDIRECT(ADDRESS(5,22+COLUMNS($C15:K15)+2,,,ROWS(K$4:K15)))</f>
        <v>0</v>
      </c>
      <c r="L15" s="10">
        <f ca="1">INDIRECT(ADDRESS(5,22+COLUMNS($C15:L15)+2,,,ROWS(L$4:L15)))</f>
        <v>0</v>
      </c>
      <c r="M15" s="10">
        <f ca="1">INDIRECT(ADDRESS(5,22+COLUMNS($C15:M15)+2,,,ROWS(M$4:M15)))</f>
        <v>0</v>
      </c>
      <c r="N15" s="9">
        <f ca="1">INDIRECT(ADDRESS(33,27,,,ROWS(N$4:N15)))</f>
        <v>0</v>
      </c>
      <c r="O15" s="9">
        <f ca="1">INDIRECT(ADDRESS(33,28,,,ROWS(N$4:N15)))</f>
        <v>0</v>
      </c>
      <c r="Q15" s="8" t="str">
        <f ca="1">INDIRECT(ADDRESS(9,22+COLUMNS($Q15:Q15),,,ROWS(Q$4:Q15)))</f>
        <v>-</v>
      </c>
      <c r="R15" s="74" t="str">
        <f ca="1">INDIRECT(ADDRESS(9,22+COLUMNS($Q15:R15),,,ROWS(R$4:R15)))</f>
        <v>-</v>
      </c>
      <c r="S15" s="74" t="str">
        <f ca="1">INDIRECT(ADDRESS(9,22+COLUMNS($Q15:S15),,,ROWS(S$4:S15)))</f>
        <v>-</v>
      </c>
      <c r="T15" s="76" t="str">
        <f ca="1">INDIRECT(ADDRESS(9,22+COLUMNS($Q15:T15),,,ROWS(T$4:T15)))</f>
        <v>-</v>
      </c>
      <c r="U15" s="8" t="str">
        <f ca="1">INDIRECT(ADDRESS(9,22+COLUMNS($Q15:U15),,,ROWS(U$4:U15)))</f>
        <v>-</v>
      </c>
      <c r="V15" s="77" t="str">
        <f ca="1">INDIRECT(ADDRESS(9,22+COLUMNS($Q15:V15)+1,,,ROWS(V$4:V15)))</f>
        <v>-</v>
      </c>
      <c r="W15" s="75" t="str">
        <f ca="1">INDIRECT(ADDRESS(9,22+COLUMNS($Q15:W15)+2,,,ROWS(W$4:W15)))</f>
        <v>-</v>
      </c>
      <c r="X15" s="75" t="str">
        <f ca="1">INDIRECT(ADDRESS(9,22+COLUMNS($Q15:X15)+2,,,ROWS(X$4:X15)))</f>
        <v>-</v>
      </c>
      <c r="Y15" s="6">
        <f ca="1">INDIRECT(ADDRESS(9,22+COLUMNS($Q15:Y15)+2,,,ROWS(Y$4:Y15)))</f>
        <v>0</v>
      </c>
      <c r="Z15" s="6">
        <f ca="1">INDIRECT(ADDRESS(9,22+COLUMNS($Q15:Z15)+2,,,ROWS(Z$4:Z15)))</f>
        <v>0</v>
      </c>
      <c r="AA15" s="72">
        <f ca="1">INDIRECT(ADDRESS(34,27,,,ROWS(AA$4:AA15)))</f>
        <v>0</v>
      </c>
      <c r="AB15" s="72">
        <f ca="1">INDIRECT(ADDRESS(34,28,,,ROWS(AA$4:AA15)))</f>
        <v>0</v>
      </c>
      <c r="AC15" s="12"/>
      <c r="AD15" s="6">
        <f ca="1">INDIRECT(ADDRESS(13,22+COLUMNS($AD15:AD15),,,ROWS(AD$4:AD15)))</f>
        <v>0</v>
      </c>
      <c r="AE15" s="6">
        <f ca="1">INDIRECT(ADDRESS(13,22+COLUMNS($AD15:AE15),,,ROWS(AE$4:AE15)))</f>
        <v>0</v>
      </c>
      <c r="AF15" s="6">
        <f ca="1">INDIRECT(ADDRESS(13,22+COLUMNS($AD15:AF15),,,ROWS(AF$4:AF15)))</f>
        <v>0</v>
      </c>
      <c r="AG15" s="98" t="str">
        <f t="shared" ref="AG15:AG43" ca="1" si="17">IF(ISERROR(1/$F15),"",RANK($F15,$F$4:$F$43,0)+ROW()/100)</f>
        <v/>
      </c>
      <c r="AH15" s="98" t="str">
        <f t="shared" ref="AH15:AH43" ca="1" si="18">IF(ISERROR(1/$H15),"",RANK($H15,$H$4:$H$43,0)+ROW()/100)</f>
        <v/>
      </c>
      <c r="AI15" s="98" t="str">
        <f t="shared" ref="AI15:AI43" ca="1" si="19">IF(ISERROR(1/$I15),"",RANK($I15,$I$4:$I$43,0)+ROW()/100)</f>
        <v/>
      </c>
      <c r="AJ15" s="99" t="str">
        <f t="shared" ca="1" si="8"/>
        <v/>
      </c>
      <c r="AK15" s="98" t="str">
        <f t="shared" ref="AK15:AK43" ca="1" si="20">IF(ISERROR(1/$AJ15),"",RANK($AJ15,$AJ$4:$AJ$43,0)+ROW()/100)</f>
        <v/>
      </c>
      <c r="AL15" s="98" t="str">
        <f t="shared" ref="AL15:AL43" ca="1" si="21">IF(ISERROR(1/$T15),"",RANK($T15,$T$4:$T$43,0)+ROW()/100)</f>
        <v/>
      </c>
      <c r="AM15" s="98" t="str">
        <f t="shared" ref="AM15:AM43" ca="1" si="22">IF($V15=0,RANK($V15,$V$4:$V$43,1)+ROW()/100,IF(ISERROR(1/$V15),"",RANK($V15,$V$4:$V$43,1)+ROW()/100))</f>
        <v/>
      </c>
      <c r="AN15" s="98" t="str">
        <f t="shared" ref="AN15:AN43" ca="1" si="23">IF(ISERROR(1/$W15),"",RANK($W15,$W$4:$W$43,1)+ROW()/100)</f>
        <v/>
      </c>
      <c r="AO15" s="98" t="str">
        <f t="shared" ref="AO15:AO43" ca="1" si="24">IF($X15=0,RANK($X15,$X$4:$X$43,1)+ROW()/100,IF(ISERROR(1/$X15),"",RANK($X15,$X$4:$X$43,1)+ROW()/100))</f>
        <v/>
      </c>
    </row>
    <row r="16" spans="1:47" x14ac:dyDescent="0.25">
      <c r="A16" s="95" t="str">
        <f>ROWS($A$4:$A16)&amp;"."</f>
        <v>13.</v>
      </c>
      <c r="B16" s="100" t="str">
        <f ca="1">INDIRECT(ADDRESS(1,1,,,ROWS($B$4:$B16)))</f>
        <v>Hannah Wallace</v>
      </c>
      <c r="C16" s="10">
        <f ca="1">INDIRECT(ADDRESS(5,22+COLUMNS($C16:C16),,,ROWS(C$4:C16)))</f>
        <v>3</v>
      </c>
      <c r="D16" s="10">
        <f ca="1">INDIRECT(ADDRESS(5,22+COLUMNS($C16:D16),,,ROWS(D$4:D16)))</f>
        <v>2</v>
      </c>
      <c r="E16" s="10">
        <f ca="1">INDIRECT(ADDRESS(5,22+COLUMNS($C16:E16),,,ROWS(E$4:E16)))</f>
        <v>1</v>
      </c>
      <c r="F16" s="78">
        <f ca="1">INDIRECT(ADDRESS(5,22+COLUMNS($C16:F16),,,ROWS(F$4:F16)))</f>
        <v>0</v>
      </c>
      <c r="G16" s="10" t="str">
        <f ca="1">INDIRECT(ADDRESS(5,22+COLUMNS($C16:G16),,,ROWS(G$4:G16)))</f>
        <v>0*</v>
      </c>
      <c r="H16" s="79">
        <f ca="1">INDIRECT(ADDRESS(5,22+COLUMNS($C16:H16)+1,,,ROWS(H$4:H16)))</f>
        <v>0</v>
      </c>
      <c r="I16" s="80">
        <f ca="1">INDIRECT(ADDRESS(5,22+COLUMNS($C16:I16)+2,,,ROWS(I$4:I16)))</f>
        <v>0</v>
      </c>
      <c r="J16" s="10">
        <f ca="1">INDIRECT(ADDRESS(5,22+COLUMNS($C16:J16)+2,,,ROWS(J$4:J16)))</f>
        <v>0</v>
      </c>
      <c r="K16" s="10">
        <f ca="1">INDIRECT(ADDRESS(5,22+COLUMNS($C16:K16)+2,,,ROWS(K$4:K16)))</f>
        <v>0</v>
      </c>
      <c r="L16" s="10">
        <f ca="1">INDIRECT(ADDRESS(5,22+COLUMNS($C16:L16)+2,,,ROWS(L$4:L16)))</f>
        <v>0</v>
      </c>
      <c r="M16" s="10">
        <f ca="1">INDIRECT(ADDRESS(5,22+COLUMNS($C16:M16)+2,,,ROWS(M$4:M16)))</f>
        <v>0</v>
      </c>
      <c r="N16" s="9">
        <f ca="1">INDIRECT(ADDRESS(33,27,,,ROWS(N$4:N16)))</f>
        <v>1</v>
      </c>
      <c r="O16" s="9">
        <f ca="1">INDIRECT(ADDRESS(33,28,,,ROWS(N$4:N16)))</f>
        <v>0</v>
      </c>
      <c r="Q16" s="8">
        <f ca="1">INDIRECT(ADDRESS(9,22+COLUMNS($Q16:Q16),,,ROWS(Q$4:Q16)))</f>
        <v>6</v>
      </c>
      <c r="R16" s="74">
        <f ca="1">INDIRECT(ADDRESS(9,22+COLUMNS($Q16:R16),,,ROWS(R$4:R16)))</f>
        <v>0</v>
      </c>
      <c r="S16" s="74">
        <f ca="1">INDIRECT(ADDRESS(9,22+COLUMNS($Q16:S16),,,ROWS(S$4:S16)))</f>
        <v>41</v>
      </c>
      <c r="T16" s="76">
        <f ca="1">INDIRECT(ADDRESS(9,22+COLUMNS($Q16:T16),,,ROWS(T$4:T16)))</f>
        <v>1</v>
      </c>
      <c r="U16" s="8" t="str">
        <f ca="1">INDIRECT(ADDRESS(9,22+COLUMNS($Q16:U16),,,ROWS(U$4:U16)))</f>
        <v>1/22</v>
      </c>
      <c r="V16" s="77">
        <f ca="1">INDIRECT(ADDRESS(9,22+COLUMNS($Q16:V16)+1,,,ROWS(V$4:V16)))</f>
        <v>41</v>
      </c>
      <c r="W16" s="75">
        <f ca="1">INDIRECT(ADDRESS(9,22+COLUMNS($Q16:W16)+2,,,ROWS(W$4:W16)))</f>
        <v>36</v>
      </c>
      <c r="X16" s="75">
        <f ca="1">INDIRECT(ADDRESS(9,22+COLUMNS($Q16:X16)+2,,,ROWS(X$4:X16)))</f>
        <v>6.83</v>
      </c>
      <c r="Y16" s="6">
        <f ca="1">INDIRECT(ADDRESS(9,22+COLUMNS($Q16:Y16)+2,,,ROWS(Y$4:Y16)))</f>
        <v>0</v>
      </c>
      <c r="Z16" s="6">
        <f ca="1">INDIRECT(ADDRESS(9,22+COLUMNS($Q16:Z16)+2,,,ROWS(Z$4:Z16)))</f>
        <v>0</v>
      </c>
      <c r="AA16" s="72">
        <f ca="1">INDIRECT(ADDRESS(34,27,,,ROWS(AA$4:AA16)))</f>
        <v>0</v>
      </c>
      <c r="AB16" s="72">
        <f ca="1">INDIRECT(ADDRESS(34,28,,,ROWS(AA$4:AA16)))</f>
        <v>11</v>
      </c>
      <c r="AC16" s="12"/>
      <c r="AD16" s="6">
        <f ca="1">INDIRECT(ADDRESS(13,22+COLUMNS($AD16:AD16),,,ROWS(AD$4:AD16)))</f>
        <v>0</v>
      </c>
      <c r="AE16" s="6">
        <f ca="1">INDIRECT(ADDRESS(13,22+COLUMNS($AD16:AE16),,,ROWS(AE$4:AE16)))</f>
        <v>0</v>
      </c>
      <c r="AF16" s="6">
        <f ca="1">INDIRECT(ADDRESS(13,22+COLUMNS($AD16:AF16),,,ROWS(AF$4:AF16)))</f>
        <v>0</v>
      </c>
      <c r="AG16" s="98" t="str">
        <f t="shared" ca="1" si="17"/>
        <v/>
      </c>
      <c r="AH16" s="98" t="str">
        <f t="shared" ca="1" si="18"/>
        <v/>
      </c>
      <c r="AI16" s="98" t="str">
        <f t="shared" ca="1" si="19"/>
        <v/>
      </c>
      <c r="AJ16" s="99" t="str">
        <f t="shared" ca="1" si="8"/>
        <v/>
      </c>
      <c r="AK16" s="98" t="str">
        <f t="shared" ca="1" si="20"/>
        <v/>
      </c>
      <c r="AL16" s="98">
        <f t="shared" ca="1" si="21"/>
        <v>6.16</v>
      </c>
      <c r="AM16" s="98">
        <f t="shared" ca="1" si="22"/>
        <v>9.16</v>
      </c>
      <c r="AN16" s="98">
        <f t="shared" ca="1" si="23"/>
        <v>6.16</v>
      </c>
      <c r="AO16" s="98">
        <f t="shared" ca="1" si="24"/>
        <v>11.16</v>
      </c>
    </row>
    <row r="17" spans="1:41" x14ac:dyDescent="0.25">
      <c r="A17" s="95" t="str">
        <f>ROWS($A$4:$A17)&amp;"."</f>
        <v>14.</v>
      </c>
      <c r="B17" s="100" t="str">
        <f ca="1">INDIRECT(ADDRESS(1,1,,,ROWS($B$4:$B17)))</f>
        <v>Katriel Thomas</v>
      </c>
      <c r="C17" s="10">
        <f ca="1">INDIRECT(ADDRESS(5,22+COLUMNS($C17:C17),,,ROWS(C$4:C17)))</f>
        <v>0</v>
      </c>
      <c r="D17" s="10">
        <f ca="1">INDIRECT(ADDRESS(5,22+COLUMNS($C17:D17),,,ROWS(D$4:D17)))</f>
        <v>0</v>
      </c>
      <c r="E17" s="10">
        <f ca="1">INDIRECT(ADDRESS(5,22+COLUMNS($C17:E17),,,ROWS(E$4:E17)))</f>
        <v>0</v>
      </c>
      <c r="F17" s="78" t="str">
        <f ca="1">INDIRECT(ADDRESS(5,22+COLUMNS($C17:F17),,,ROWS(F$4:F17)))</f>
        <v>-</v>
      </c>
      <c r="G17" s="10">
        <f ca="1">INDIRECT(ADDRESS(5,22+COLUMNS($C17:G17),,,ROWS(G$4:G17)))</f>
        <v>0</v>
      </c>
      <c r="H17" s="79" t="str">
        <f ca="1">INDIRECT(ADDRESS(5,22+COLUMNS($C17:H17)+1,,,ROWS(H$4:H17)))</f>
        <v>-</v>
      </c>
      <c r="I17" s="80" t="str">
        <f ca="1">INDIRECT(ADDRESS(5,22+COLUMNS($C17:I17)+2,,,ROWS(I$4:I17)))</f>
        <v>-</v>
      </c>
      <c r="J17" s="10">
        <f ca="1">INDIRECT(ADDRESS(5,22+COLUMNS($C17:J17)+2,,,ROWS(J$4:J17)))</f>
        <v>0</v>
      </c>
      <c r="K17" s="10">
        <f ca="1">INDIRECT(ADDRESS(5,22+COLUMNS($C17:K17)+2,,,ROWS(K$4:K17)))</f>
        <v>0</v>
      </c>
      <c r="L17" s="10">
        <f ca="1">INDIRECT(ADDRESS(5,22+COLUMNS($C17:L17)+2,,,ROWS(L$4:L17)))</f>
        <v>0</v>
      </c>
      <c r="M17" s="10">
        <f ca="1">INDIRECT(ADDRESS(5,22+COLUMNS($C17:M17)+2,,,ROWS(M$4:M17)))</f>
        <v>0</v>
      </c>
      <c r="N17" s="9">
        <f ca="1">INDIRECT(ADDRESS(33,27,,,ROWS(N$4:N17)))</f>
        <v>0</v>
      </c>
      <c r="O17" s="9">
        <f ca="1">INDIRECT(ADDRESS(33,28,,,ROWS(N$4:N17)))</f>
        <v>0</v>
      </c>
      <c r="Q17" s="8" t="str">
        <f ca="1">INDIRECT(ADDRESS(9,22+COLUMNS($Q17:Q17),,,ROWS(Q$4:Q17)))</f>
        <v>-</v>
      </c>
      <c r="R17" s="74" t="str">
        <f ca="1">INDIRECT(ADDRESS(9,22+COLUMNS($Q17:R17),,,ROWS(R$4:R17)))</f>
        <v>-</v>
      </c>
      <c r="S17" s="74" t="str">
        <f ca="1">INDIRECT(ADDRESS(9,22+COLUMNS($Q17:S17),,,ROWS(S$4:S17)))</f>
        <v>-</v>
      </c>
      <c r="T17" s="76" t="str">
        <f ca="1">INDIRECT(ADDRESS(9,22+COLUMNS($Q17:T17),,,ROWS(T$4:T17)))</f>
        <v>-</v>
      </c>
      <c r="U17" s="8" t="str">
        <f ca="1">INDIRECT(ADDRESS(9,22+COLUMNS($Q17:U17),,,ROWS(U$4:U17)))</f>
        <v>-</v>
      </c>
      <c r="V17" s="77" t="str">
        <f ca="1">INDIRECT(ADDRESS(9,22+COLUMNS($Q17:V17)+1,,,ROWS(V$4:V17)))</f>
        <v>-</v>
      </c>
      <c r="W17" s="75" t="str">
        <f ca="1">INDIRECT(ADDRESS(9,22+COLUMNS($Q17:W17)+2,,,ROWS(W$4:W17)))</f>
        <v>-</v>
      </c>
      <c r="X17" s="75" t="str">
        <f ca="1">INDIRECT(ADDRESS(9,22+COLUMNS($Q17:X17)+2,,,ROWS(X$4:X17)))</f>
        <v>-</v>
      </c>
      <c r="Y17" s="6">
        <f ca="1">INDIRECT(ADDRESS(9,22+COLUMNS($Q17:Y17)+2,,,ROWS(Y$4:Y17)))</f>
        <v>0</v>
      </c>
      <c r="Z17" s="6">
        <f ca="1">INDIRECT(ADDRESS(9,22+COLUMNS($Q17:Z17)+2,,,ROWS(Z$4:Z17)))</f>
        <v>0</v>
      </c>
      <c r="AA17" s="72">
        <f ca="1">INDIRECT(ADDRESS(34,27,,,ROWS(AA$4:AA17)))</f>
        <v>0</v>
      </c>
      <c r="AB17" s="72">
        <f ca="1">INDIRECT(ADDRESS(34,28,,,ROWS(AA$4:AA17)))</f>
        <v>0</v>
      </c>
      <c r="AC17" s="12"/>
      <c r="AD17" s="6">
        <f ca="1">INDIRECT(ADDRESS(13,22+COLUMNS($AD17:AD17),,,ROWS(AD$4:AD17)))</f>
        <v>0</v>
      </c>
      <c r="AE17" s="6">
        <f ca="1">INDIRECT(ADDRESS(13,22+COLUMNS($AD17:AE17),,,ROWS(AE$4:AE17)))</f>
        <v>0</v>
      </c>
      <c r="AF17" s="6">
        <f ca="1">INDIRECT(ADDRESS(13,22+COLUMNS($AD17:AF17),,,ROWS(AF$4:AF17)))</f>
        <v>0</v>
      </c>
      <c r="AG17" s="98" t="str">
        <f t="shared" ca="1" si="17"/>
        <v/>
      </c>
      <c r="AH17" s="98" t="str">
        <f t="shared" ca="1" si="18"/>
        <v/>
      </c>
      <c r="AI17" s="98" t="str">
        <f t="shared" ca="1" si="19"/>
        <v/>
      </c>
      <c r="AJ17" s="99" t="str">
        <f t="shared" ca="1" si="8"/>
        <v/>
      </c>
      <c r="AK17" s="98" t="str">
        <f t="shared" ca="1" si="20"/>
        <v/>
      </c>
      <c r="AL17" s="98" t="str">
        <f t="shared" ca="1" si="21"/>
        <v/>
      </c>
      <c r="AM17" s="98" t="str">
        <f t="shared" ca="1" si="22"/>
        <v/>
      </c>
      <c r="AN17" s="98" t="str">
        <f t="shared" ca="1" si="23"/>
        <v/>
      </c>
      <c r="AO17" s="98" t="str">
        <f t="shared" ca="1" si="24"/>
        <v/>
      </c>
    </row>
    <row r="18" spans="1:41" x14ac:dyDescent="0.25">
      <c r="A18" s="95" t="str">
        <f>ROWS($A$4:$A18)&amp;"."</f>
        <v>15.</v>
      </c>
      <c r="B18" s="100" t="str">
        <f ca="1">INDIRECT(ADDRESS(1,1,,,ROWS($B$4:$B18)))</f>
        <v>Catherine Hockly</v>
      </c>
      <c r="C18" s="10">
        <f ca="1">INDIRECT(ADDRESS(5,22+COLUMNS($C18:C18),,,ROWS(C$4:C18)))</f>
        <v>2</v>
      </c>
      <c r="D18" s="10">
        <f ca="1">INDIRECT(ADDRESS(5,22+COLUMNS($C18:D18),,,ROWS(D$4:D18)))</f>
        <v>2</v>
      </c>
      <c r="E18" s="10">
        <f ca="1">INDIRECT(ADDRESS(5,22+COLUMNS($C18:E18),,,ROWS(E$4:E18)))</f>
        <v>1</v>
      </c>
      <c r="F18" s="78">
        <f ca="1">INDIRECT(ADDRESS(5,22+COLUMNS($C18:F18),,,ROWS(F$4:F18)))</f>
        <v>20</v>
      </c>
      <c r="G18" s="10" t="str">
        <f ca="1">INDIRECT(ADDRESS(5,22+COLUMNS($C18:G18),,,ROWS(G$4:G18)))</f>
        <v>16</v>
      </c>
      <c r="H18" s="79">
        <f ca="1">INDIRECT(ADDRESS(5,22+COLUMNS($C18:H18)+1,,,ROWS(H$4:H18)))</f>
        <v>20</v>
      </c>
      <c r="I18" s="80">
        <f ca="1">INDIRECT(ADDRESS(5,22+COLUMNS($C18:I18)+2,,,ROWS(I$4:I18)))</f>
        <v>52.631578947368418</v>
      </c>
      <c r="J18" s="10">
        <f ca="1">INDIRECT(ADDRESS(5,22+COLUMNS($C18:J18)+2,,,ROWS(J$4:J18)))</f>
        <v>1</v>
      </c>
      <c r="K18" s="10">
        <f ca="1">INDIRECT(ADDRESS(5,22+COLUMNS($C18:K18)+2,,,ROWS(K$4:K18)))</f>
        <v>0</v>
      </c>
      <c r="L18" s="10">
        <f ca="1">INDIRECT(ADDRESS(5,22+COLUMNS($C18:L18)+2,,,ROWS(L$4:L18)))</f>
        <v>0</v>
      </c>
      <c r="M18" s="10">
        <f ca="1">INDIRECT(ADDRESS(5,22+COLUMNS($C18:M18)+2,,,ROWS(M$4:M18)))</f>
        <v>0</v>
      </c>
      <c r="N18" s="9">
        <f ca="1">INDIRECT(ADDRESS(33,27,,,ROWS(N$4:N18)))</f>
        <v>0</v>
      </c>
      <c r="O18" s="9">
        <f ca="1">INDIRECT(ADDRESS(33,28,,,ROWS(N$4:N18)))</f>
        <v>0</v>
      </c>
      <c r="Q18" s="8">
        <f ca="1">INDIRECT(ADDRESS(9,22+COLUMNS($Q18:Q18),,,ROWS(Q$4:Q18)))</f>
        <v>6</v>
      </c>
      <c r="R18" s="74">
        <f ca="1">INDIRECT(ADDRESS(9,22+COLUMNS($Q18:R18),,,ROWS(R$4:R18)))</f>
        <v>0</v>
      </c>
      <c r="S18" s="74">
        <f ca="1">INDIRECT(ADDRESS(9,22+COLUMNS($Q18:S18),,,ROWS(S$4:S18)))</f>
        <v>30</v>
      </c>
      <c r="T18" s="76">
        <f ca="1">INDIRECT(ADDRESS(9,22+COLUMNS($Q18:T18),,,ROWS(T$4:T18)))</f>
        <v>0</v>
      </c>
      <c r="U18" s="8" t="str">
        <f ca="1">INDIRECT(ADDRESS(9,22+COLUMNS($Q18:U18),,,ROWS(U$4:U18)))</f>
        <v>0/13</v>
      </c>
      <c r="V18" s="77" t="str">
        <f ca="1">INDIRECT(ADDRESS(9,22+COLUMNS($Q18:V18)+1,,,ROWS(V$4:V18)))</f>
        <v>-</v>
      </c>
      <c r="W18" s="75" t="str">
        <f ca="1">INDIRECT(ADDRESS(9,22+COLUMNS($Q18:W18)+2,,,ROWS(W$4:W18)))</f>
        <v>-</v>
      </c>
      <c r="X18" s="75">
        <f ca="1">INDIRECT(ADDRESS(9,22+COLUMNS($Q18:X18)+2,,,ROWS(X$4:X18)))</f>
        <v>5</v>
      </c>
      <c r="Y18" s="6">
        <f ca="1">INDIRECT(ADDRESS(9,22+COLUMNS($Q18:Y18)+2,,,ROWS(Y$4:Y18)))</f>
        <v>0</v>
      </c>
      <c r="Z18" s="6">
        <f ca="1">INDIRECT(ADDRESS(9,22+COLUMNS($Q18:Z18)+2,,,ROWS(Z$4:Z18)))</f>
        <v>0</v>
      </c>
      <c r="AA18" s="72">
        <f ca="1">INDIRECT(ADDRESS(34,27,,,ROWS(AA$4:AA18)))</f>
        <v>0</v>
      </c>
      <c r="AB18" s="72">
        <f ca="1">INDIRECT(ADDRESS(34,28,,,ROWS(AA$4:AA18)))</f>
        <v>8</v>
      </c>
      <c r="AC18" s="12"/>
      <c r="AD18" s="6">
        <f ca="1">INDIRECT(ADDRESS(13,22+COLUMNS($AD18:AD18),,,ROWS(AD$4:AD18)))</f>
        <v>0</v>
      </c>
      <c r="AE18" s="6">
        <f ca="1">INDIRECT(ADDRESS(13,22+COLUMNS($AD18:AE18),,,ROWS(AE$4:AE18)))</f>
        <v>0</v>
      </c>
      <c r="AF18" s="6">
        <f ca="1">INDIRECT(ADDRESS(13,22+COLUMNS($AD18:AF18),,,ROWS(AF$4:AF18)))</f>
        <v>0</v>
      </c>
      <c r="AG18" s="98">
        <f t="shared" ca="1" si="17"/>
        <v>8.18</v>
      </c>
      <c r="AH18" s="98">
        <f t="shared" ca="1" si="18"/>
        <v>4.18</v>
      </c>
      <c r="AI18" s="98">
        <f t="shared" ca="1" si="19"/>
        <v>9.18</v>
      </c>
      <c r="AJ18" s="99">
        <f t="shared" ca="1" si="8"/>
        <v>0.2</v>
      </c>
      <c r="AK18" s="98">
        <f t="shared" ca="1" si="20"/>
        <v>11.18</v>
      </c>
      <c r="AL18" s="98" t="str">
        <f t="shared" ca="1" si="21"/>
        <v/>
      </c>
      <c r="AM18" s="98" t="str">
        <f t="shared" ca="1" si="22"/>
        <v/>
      </c>
      <c r="AN18" s="98" t="str">
        <f t="shared" ca="1" si="23"/>
        <v/>
      </c>
      <c r="AO18" s="98">
        <f t="shared" ca="1" si="24"/>
        <v>7.18</v>
      </c>
    </row>
    <row r="19" spans="1:41" x14ac:dyDescent="0.25">
      <c r="A19" s="95" t="str">
        <f>ROWS($A$4:$A19)&amp;"."</f>
        <v>16.</v>
      </c>
      <c r="B19" s="100" t="str">
        <f ca="1">INDIRECT(ADDRESS(1,1,,,ROWS($B$4:$B19)))</f>
        <v>Lucy Jurlina</v>
      </c>
      <c r="C19" s="10">
        <f ca="1">INDIRECT(ADDRESS(5,22+COLUMNS($C19:C19),,,ROWS(C$4:C19)))</f>
        <v>0</v>
      </c>
      <c r="D19" s="10">
        <f ca="1">INDIRECT(ADDRESS(5,22+COLUMNS($C19:D19),,,ROWS(D$4:D19)))</f>
        <v>0</v>
      </c>
      <c r="E19" s="10">
        <f ca="1">INDIRECT(ADDRESS(5,22+COLUMNS($C19:E19),,,ROWS(E$4:E19)))</f>
        <v>0</v>
      </c>
      <c r="F19" s="78" t="str">
        <f ca="1">INDIRECT(ADDRESS(5,22+COLUMNS($C19:F19),,,ROWS(F$4:F19)))</f>
        <v>-</v>
      </c>
      <c r="G19" s="10">
        <f ca="1">INDIRECT(ADDRESS(5,22+COLUMNS($C19:G19),,,ROWS(G$4:G19)))</f>
        <v>0</v>
      </c>
      <c r="H19" s="79" t="str">
        <f ca="1">INDIRECT(ADDRESS(5,22+COLUMNS($C19:H19)+1,,,ROWS(H$4:H19)))</f>
        <v>-</v>
      </c>
      <c r="I19" s="80" t="str">
        <f ca="1">INDIRECT(ADDRESS(5,22+COLUMNS($C19:I19)+2,,,ROWS(I$4:I19)))</f>
        <v>-</v>
      </c>
      <c r="J19" s="10">
        <f ca="1">INDIRECT(ADDRESS(5,22+COLUMNS($C19:J19)+2,,,ROWS(J$4:J19)))</f>
        <v>0</v>
      </c>
      <c r="K19" s="10">
        <f ca="1">INDIRECT(ADDRESS(5,22+COLUMNS($C19:K19)+2,,,ROWS(K$4:K19)))</f>
        <v>0</v>
      </c>
      <c r="L19" s="10">
        <f ca="1">INDIRECT(ADDRESS(5,22+COLUMNS($C19:L19)+2,,,ROWS(L$4:L19)))</f>
        <v>0</v>
      </c>
      <c r="M19" s="10">
        <f ca="1">INDIRECT(ADDRESS(5,22+COLUMNS($C19:M19)+2,,,ROWS(M$4:M19)))</f>
        <v>0</v>
      </c>
      <c r="N19" s="9">
        <f ca="1">INDIRECT(ADDRESS(33,27,,,ROWS(N$4:N19)))</f>
        <v>0</v>
      </c>
      <c r="O19" s="9">
        <f ca="1">INDIRECT(ADDRESS(33,28,,,ROWS(N$4:N19)))</f>
        <v>0</v>
      </c>
      <c r="Q19" s="8" t="str">
        <f ca="1">INDIRECT(ADDRESS(9,22+COLUMNS($Q19:Q19),,,ROWS(Q$4:Q19)))</f>
        <v>-</v>
      </c>
      <c r="R19" s="74" t="str">
        <f ca="1">INDIRECT(ADDRESS(9,22+COLUMNS($Q19:R19),,,ROWS(R$4:R19)))</f>
        <v>-</v>
      </c>
      <c r="S19" s="74" t="str">
        <f ca="1">INDIRECT(ADDRESS(9,22+COLUMNS($Q19:S19),,,ROWS(S$4:S19)))</f>
        <v>-</v>
      </c>
      <c r="T19" s="76" t="str">
        <f ca="1">INDIRECT(ADDRESS(9,22+COLUMNS($Q19:T19),,,ROWS(T$4:T19)))</f>
        <v>-</v>
      </c>
      <c r="U19" s="8" t="str">
        <f ca="1">INDIRECT(ADDRESS(9,22+COLUMNS($Q19:U19),,,ROWS(U$4:U19)))</f>
        <v>-</v>
      </c>
      <c r="V19" s="77" t="str">
        <f ca="1">INDIRECT(ADDRESS(9,22+COLUMNS($Q19:V19)+1,,,ROWS(V$4:V19)))</f>
        <v>-</v>
      </c>
      <c r="W19" s="75" t="str">
        <f ca="1">INDIRECT(ADDRESS(9,22+COLUMNS($Q19:W19)+2,,,ROWS(W$4:W19)))</f>
        <v>-</v>
      </c>
      <c r="X19" s="75" t="str">
        <f ca="1">INDIRECT(ADDRESS(9,22+COLUMNS($Q19:X19)+2,,,ROWS(X$4:X19)))</f>
        <v>-</v>
      </c>
      <c r="Y19" s="6">
        <f ca="1">INDIRECT(ADDRESS(9,22+COLUMNS($Q19:Y19)+2,,,ROWS(Y$4:Y19)))</f>
        <v>0</v>
      </c>
      <c r="Z19" s="6">
        <f ca="1">INDIRECT(ADDRESS(9,22+COLUMNS($Q19:Z19)+2,,,ROWS(Z$4:Z19)))</f>
        <v>0</v>
      </c>
      <c r="AA19" s="72">
        <f ca="1">INDIRECT(ADDRESS(34,27,,,ROWS(AA$4:AA19)))</f>
        <v>0</v>
      </c>
      <c r="AB19" s="72">
        <f ca="1">INDIRECT(ADDRESS(34,28,,,ROWS(AA$4:AA19)))</f>
        <v>0</v>
      </c>
      <c r="AC19" s="12"/>
      <c r="AD19" s="6">
        <f ca="1">INDIRECT(ADDRESS(13,22+COLUMNS($AD19:AD19),,,ROWS(AD$4:AD19)))</f>
        <v>0</v>
      </c>
      <c r="AE19" s="6">
        <f ca="1">INDIRECT(ADDRESS(13,22+COLUMNS($AD19:AE19),,,ROWS(AE$4:AE19)))</f>
        <v>0</v>
      </c>
      <c r="AF19" s="6">
        <f ca="1">INDIRECT(ADDRESS(13,22+COLUMNS($AD19:AF19),,,ROWS(AF$4:AF19)))</f>
        <v>0</v>
      </c>
      <c r="AG19" s="98" t="str">
        <f t="shared" ca="1" si="17"/>
        <v/>
      </c>
      <c r="AH19" s="98" t="str">
        <f t="shared" ca="1" si="18"/>
        <v/>
      </c>
      <c r="AI19" s="98" t="str">
        <f t="shared" ca="1" si="19"/>
        <v/>
      </c>
      <c r="AJ19" s="99" t="str">
        <f t="shared" ca="1" si="8"/>
        <v/>
      </c>
      <c r="AK19" s="98" t="str">
        <f t="shared" ca="1" si="20"/>
        <v/>
      </c>
      <c r="AL19" s="98" t="str">
        <f t="shared" ca="1" si="21"/>
        <v/>
      </c>
      <c r="AM19" s="98" t="str">
        <f t="shared" ca="1" si="22"/>
        <v/>
      </c>
      <c r="AN19" s="98" t="str">
        <f t="shared" ca="1" si="23"/>
        <v/>
      </c>
      <c r="AO19" s="98" t="str">
        <f t="shared" ca="1" si="24"/>
        <v/>
      </c>
    </row>
    <row r="20" spans="1:41" x14ac:dyDescent="0.25">
      <c r="A20" s="95" t="str">
        <f>ROWS($A$4:$A20)&amp;"."</f>
        <v>17.</v>
      </c>
      <c r="B20" s="100" t="str">
        <f ca="1">INDIRECT(ADDRESS(1,1,,,ROWS($B$4:$B20)))</f>
        <v>Addison Stackhouse</v>
      </c>
      <c r="C20" s="10">
        <f ca="1">INDIRECT(ADDRESS(5,22+COLUMNS($C20:C20),,,ROWS(C$4:C20)))</f>
        <v>2</v>
      </c>
      <c r="D20" s="10">
        <f ca="1">INDIRECT(ADDRESS(5,22+COLUMNS($C20:D20),,,ROWS(D$4:D20)))</f>
        <v>1</v>
      </c>
      <c r="E20" s="10">
        <f ca="1">INDIRECT(ADDRESS(5,22+COLUMNS($C20:E20),,,ROWS(E$4:E20)))</f>
        <v>0</v>
      </c>
      <c r="F20" s="78">
        <f ca="1">INDIRECT(ADDRESS(5,22+COLUMNS($C20:F20),,,ROWS(F$4:F20)))</f>
        <v>0</v>
      </c>
      <c r="G20" s="10" t="str">
        <f ca="1">INDIRECT(ADDRESS(5,22+COLUMNS($C20:G20),,,ROWS(G$4:G20)))</f>
        <v>0</v>
      </c>
      <c r="H20" s="79">
        <f ca="1">INDIRECT(ADDRESS(5,22+COLUMNS($C20:H20)+1,,,ROWS(H$4:H20)))</f>
        <v>0</v>
      </c>
      <c r="I20" s="80">
        <f ca="1">INDIRECT(ADDRESS(5,22+COLUMNS($C20:I20)+2,,,ROWS(I$4:I20)))</f>
        <v>0</v>
      </c>
      <c r="J20" s="10">
        <f ca="1">INDIRECT(ADDRESS(5,22+COLUMNS($C20:J20)+2,,,ROWS(J$4:J20)))</f>
        <v>0</v>
      </c>
      <c r="K20" s="10">
        <f ca="1">INDIRECT(ADDRESS(5,22+COLUMNS($C20:K20)+2,,,ROWS(K$4:K20)))</f>
        <v>0</v>
      </c>
      <c r="L20" s="10">
        <f ca="1">INDIRECT(ADDRESS(5,22+COLUMNS($C20:L20)+2,,,ROWS(L$4:L20)))</f>
        <v>0</v>
      </c>
      <c r="M20" s="10">
        <f ca="1">INDIRECT(ADDRESS(5,22+COLUMNS($C20:M20)+2,,,ROWS(M$4:M20)))</f>
        <v>0</v>
      </c>
      <c r="N20" s="9">
        <f ca="1">INDIRECT(ADDRESS(33,27,,,ROWS(N$4:N20)))</f>
        <v>1</v>
      </c>
      <c r="O20" s="9">
        <f ca="1">INDIRECT(ADDRESS(33,28,,,ROWS(N$4:N20)))</f>
        <v>0</v>
      </c>
      <c r="Q20" s="8" t="str">
        <f ca="1">INDIRECT(ADDRESS(9,22+COLUMNS($Q20:Q20),,,ROWS(Q$4:Q20)))</f>
        <v>-</v>
      </c>
      <c r="R20" s="74" t="str">
        <f ca="1">INDIRECT(ADDRESS(9,22+COLUMNS($Q20:R20),,,ROWS(R$4:R20)))</f>
        <v>-</v>
      </c>
      <c r="S20" s="74" t="str">
        <f ca="1">INDIRECT(ADDRESS(9,22+COLUMNS($Q20:S20),,,ROWS(S$4:S20)))</f>
        <v>-</v>
      </c>
      <c r="T20" s="76" t="str">
        <f ca="1">INDIRECT(ADDRESS(9,22+COLUMNS($Q20:T20),,,ROWS(T$4:T20)))</f>
        <v>-</v>
      </c>
      <c r="U20" s="8" t="str">
        <f ca="1">INDIRECT(ADDRESS(9,22+COLUMNS($Q20:U20),,,ROWS(U$4:U20)))</f>
        <v>-</v>
      </c>
      <c r="V20" s="77" t="str">
        <f ca="1">INDIRECT(ADDRESS(9,22+COLUMNS($Q20:V20)+1,,,ROWS(V$4:V20)))</f>
        <v>-</v>
      </c>
      <c r="W20" s="75" t="str">
        <f ca="1">INDIRECT(ADDRESS(9,22+COLUMNS($Q20:W20)+2,,,ROWS(W$4:W20)))</f>
        <v>-</v>
      </c>
      <c r="X20" s="75" t="str">
        <f ca="1">INDIRECT(ADDRESS(9,22+COLUMNS($Q20:X20)+2,,,ROWS(X$4:X20)))</f>
        <v>-</v>
      </c>
      <c r="Y20" s="6">
        <f ca="1">INDIRECT(ADDRESS(9,22+COLUMNS($Q20:Y20)+2,,,ROWS(Y$4:Y20)))</f>
        <v>0</v>
      </c>
      <c r="Z20" s="6">
        <f ca="1">INDIRECT(ADDRESS(9,22+COLUMNS($Q20:Z20)+2,,,ROWS(Z$4:Z20)))</f>
        <v>0</v>
      </c>
      <c r="AA20" s="72">
        <f ca="1">INDIRECT(ADDRESS(34,27,,,ROWS(AA$4:AA20)))</f>
        <v>0</v>
      </c>
      <c r="AB20" s="72">
        <f ca="1">INDIRECT(ADDRESS(34,28,,,ROWS(AA$4:AA20)))</f>
        <v>0</v>
      </c>
      <c r="AC20" s="12"/>
      <c r="AD20" s="6">
        <f ca="1">INDIRECT(ADDRESS(13,22+COLUMNS($AD20:AD20),,,ROWS(AD$4:AD20)))</f>
        <v>0</v>
      </c>
      <c r="AE20" s="6">
        <f ca="1">INDIRECT(ADDRESS(13,22+COLUMNS($AD20:AE20),,,ROWS(AE$4:AE20)))</f>
        <v>0</v>
      </c>
      <c r="AF20" s="6">
        <f ca="1">INDIRECT(ADDRESS(13,22+COLUMNS($AD20:AF20),,,ROWS(AF$4:AF20)))</f>
        <v>1</v>
      </c>
      <c r="AG20" s="98" t="str">
        <f t="shared" ca="1" si="17"/>
        <v/>
      </c>
      <c r="AH20" s="98" t="str">
        <f t="shared" ca="1" si="18"/>
        <v/>
      </c>
      <c r="AI20" s="98" t="str">
        <f t="shared" ca="1" si="19"/>
        <v/>
      </c>
      <c r="AJ20" s="99" t="str">
        <f t="shared" ca="1" si="8"/>
        <v/>
      </c>
      <c r="AK20" s="98" t="str">
        <f t="shared" ca="1" si="20"/>
        <v/>
      </c>
      <c r="AL20" s="98" t="str">
        <f t="shared" ca="1" si="21"/>
        <v/>
      </c>
      <c r="AM20" s="98" t="str">
        <f t="shared" ca="1" si="22"/>
        <v/>
      </c>
      <c r="AN20" s="98" t="str">
        <f t="shared" ca="1" si="23"/>
        <v/>
      </c>
      <c r="AO20" s="98" t="str">
        <f t="shared" ca="1" si="24"/>
        <v/>
      </c>
    </row>
    <row r="21" spans="1:41" x14ac:dyDescent="0.25">
      <c r="A21" s="95" t="str">
        <f>ROWS($A$4:$A21)&amp;"."</f>
        <v>18.</v>
      </c>
      <c r="B21" s="100" t="str">
        <f ca="1">INDIRECT(ADDRESS(1,1,,,ROWS($B$4:$B21)))</f>
        <v>Lucy Calkin</v>
      </c>
      <c r="C21" s="10">
        <f ca="1">INDIRECT(ADDRESS(5,22+COLUMNS($C21:C21),,,ROWS(C$4:C21)))</f>
        <v>1</v>
      </c>
      <c r="D21" s="10">
        <f ca="1">INDIRECT(ADDRESS(5,22+COLUMNS($C21:D21),,,ROWS(D$4:D21)))</f>
        <v>0</v>
      </c>
      <c r="E21" s="10">
        <f ca="1">INDIRECT(ADDRESS(5,22+COLUMNS($C21:E21),,,ROWS(E$4:E21)))</f>
        <v>0</v>
      </c>
      <c r="F21" s="78" t="str">
        <f ca="1">INDIRECT(ADDRESS(5,22+COLUMNS($C21:F21),,,ROWS(F$4:F21)))</f>
        <v>-</v>
      </c>
      <c r="G21" s="10">
        <f ca="1">INDIRECT(ADDRESS(5,22+COLUMNS($C21:G21),,,ROWS(G$4:G21)))</f>
        <v>0</v>
      </c>
      <c r="H21" s="79" t="str">
        <f ca="1">INDIRECT(ADDRESS(5,22+COLUMNS($C21:H21)+1,,,ROWS(H$4:H21)))</f>
        <v>-</v>
      </c>
      <c r="I21" s="80" t="str">
        <f ca="1">INDIRECT(ADDRESS(5,22+COLUMNS($C21:I21)+2,,,ROWS(I$4:I21)))</f>
        <v>-</v>
      </c>
      <c r="J21" s="10">
        <f ca="1">INDIRECT(ADDRESS(5,22+COLUMNS($C21:J21)+2,,,ROWS(J$4:J21)))</f>
        <v>0</v>
      </c>
      <c r="K21" s="10">
        <f ca="1">INDIRECT(ADDRESS(5,22+COLUMNS($C21:K21)+2,,,ROWS(K$4:K21)))</f>
        <v>0</v>
      </c>
      <c r="L21" s="10">
        <f ca="1">INDIRECT(ADDRESS(5,22+COLUMNS($C21:L21)+2,,,ROWS(L$4:L21)))</f>
        <v>0</v>
      </c>
      <c r="M21" s="10">
        <f ca="1">INDIRECT(ADDRESS(5,22+COLUMNS($C21:M21)+2,,,ROWS(M$4:M21)))</f>
        <v>0</v>
      </c>
      <c r="N21" s="9">
        <f ca="1">INDIRECT(ADDRESS(33,27,,,ROWS(N$4:N21)))</f>
        <v>0</v>
      </c>
      <c r="O21" s="9">
        <f ca="1">INDIRECT(ADDRESS(33,28,,,ROWS(N$4:N21)))</f>
        <v>0</v>
      </c>
      <c r="Q21" s="8">
        <f ca="1">INDIRECT(ADDRESS(9,22+COLUMNS($Q21:Q21),,,ROWS(Q$4:Q21)))</f>
        <v>2</v>
      </c>
      <c r="R21" s="74">
        <f ca="1">INDIRECT(ADDRESS(9,22+COLUMNS($Q21:R21),,,ROWS(R$4:R21)))</f>
        <v>0</v>
      </c>
      <c r="S21" s="74">
        <f ca="1">INDIRECT(ADDRESS(9,22+COLUMNS($Q21:S21),,,ROWS(S$4:S21)))</f>
        <v>10</v>
      </c>
      <c r="T21" s="76">
        <f ca="1">INDIRECT(ADDRESS(9,22+COLUMNS($Q21:T21),,,ROWS(T$4:T21)))</f>
        <v>0</v>
      </c>
      <c r="U21" s="8" t="str">
        <f ca="1">INDIRECT(ADDRESS(9,22+COLUMNS($Q21:U21),,,ROWS(U$4:U21)))</f>
        <v>0/10</v>
      </c>
      <c r="V21" s="77" t="str">
        <f ca="1">INDIRECT(ADDRESS(9,22+COLUMNS($Q21:V21)+1,,,ROWS(V$4:V21)))</f>
        <v>-</v>
      </c>
      <c r="W21" s="75" t="str">
        <f ca="1">INDIRECT(ADDRESS(9,22+COLUMNS($Q21:W21)+2,,,ROWS(W$4:W21)))</f>
        <v>-</v>
      </c>
      <c r="X21" s="75">
        <f ca="1">INDIRECT(ADDRESS(9,22+COLUMNS($Q21:X21)+2,,,ROWS(X$4:X21)))</f>
        <v>5</v>
      </c>
      <c r="Y21" s="6">
        <f ca="1">INDIRECT(ADDRESS(9,22+COLUMNS($Q21:Y21)+2,,,ROWS(Y$4:Y21)))</f>
        <v>0</v>
      </c>
      <c r="Z21" s="6">
        <f ca="1">INDIRECT(ADDRESS(9,22+COLUMNS($Q21:Z21)+2,,,ROWS(Z$4:Z21)))</f>
        <v>0</v>
      </c>
      <c r="AA21" s="72">
        <f ca="1">INDIRECT(ADDRESS(34,27,,,ROWS(AA$4:AA21)))</f>
        <v>1</v>
      </c>
      <c r="AB21" s="72">
        <f ca="1">INDIRECT(ADDRESS(34,28,,,ROWS(AA$4:AA21)))</f>
        <v>2</v>
      </c>
      <c r="AC21" s="12"/>
      <c r="AD21" s="6">
        <f ca="1">INDIRECT(ADDRESS(13,22+COLUMNS($AD21:AD21),,,ROWS(AD$4:AD21)))</f>
        <v>0</v>
      </c>
      <c r="AE21" s="6">
        <f ca="1">INDIRECT(ADDRESS(13,22+COLUMNS($AD21:AE21),,,ROWS(AE$4:AE21)))</f>
        <v>0</v>
      </c>
      <c r="AF21" s="6">
        <f ca="1">INDIRECT(ADDRESS(13,22+COLUMNS($AD21:AF21),,,ROWS(AF$4:AF21)))</f>
        <v>0</v>
      </c>
      <c r="AG21" s="98" t="str">
        <f t="shared" ca="1" si="17"/>
        <v/>
      </c>
      <c r="AH21" s="98" t="str">
        <f t="shared" ca="1" si="18"/>
        <v/>
      </c>
      <c r="AI21" s="98" t="str">
        <f t="shared" ca="1" si="19"/>
        <v/>
      </c>
      <c r="AJ21" s="99" t="str">
        <f t="shared" ca="1" si="8"/>
        <v/>
      </c>
      <c r="AK21" s="98" t="str">
        <f t="shared" ca="1" si="20"/>
        <v/>
      </c>
      <c r="AL21" s="98" t="str">
        <f t="shared" ca="1" si="21"/>
        <v/>
      </c>
      <c r="AM21" s="98" t="str">
        <f t="shared" ca="1" si="22"/>
        <v/>
      </c>
      <c r="AN21" s="98" t="str">
        <f t="shared" ca="1" si="23"/>
        <v/>
      </c>
      <c r="AO21" s="98">
        <f t="shared" ca="1" si="24"/>
        <v>7.21</v>
      </c>
    </row>
    <row r="22" spans="1:41" x14ac:dyDescent="0.25">
      <c r="A22" s="95" t="str">
        <f>ROWS($A$4:$A22)&amp;"."</f>
        <v>19.</v>
      </c>
      <c r="B22" s="100" t="str">
        <f ca="1">INDIRECT(ADDRESS(1,1,,,ROWS($B$4:$B22)))</f>
        <v>Jodie Dean</v>
      </c>
      <c r="C22" s="10">
        <f ca="1">INDIRECT(ADDRESS(5,22+COLUMNS($C22:C22),,,ROWS(C$4:C22)))</f>
        <v>1</v>
      </c>
      <c r="D22" s="10">
        <f ca="1">INDIRECT(ADDRESS(5,22+COLUMNS($C22:D22),,,ROWS(D$4:D22)))</f>
        <v>1</v>
      </c>
      <c r="E22" s="10">
        <f ca="1">INDIRECT(ADDRESS(5,22+COLUMNS($C22:E22),,,ROWS(E$4:E22)))</f>
        <v>1</v>
      </c>
      <c r="F22" s="78">
        <f ca="1">INDIRECT(ADDRESS(5,22+COLUMNS($C22:F22),,,ROWS(F$4:F22)))</f>
        <v>82</v>
      </c>
      <c r="G22" s="10" t="str">
        <f ca="1">INDIRECT(ADDRESS(5,22+COLUMNS($C22:G22),,,ROWS(G$4:G22)))</f>
        <v>82*</v>
      </c>
      <c r="H22" s="79" t="str">
        <f ca="1">INDIRECT(ADDRESS(5,22+COLUMNS($C22:H22)+1,,,ROWS(H$4:H22)))</f>
        <v>-</v>
      </c>
      <c r="I22" s="80">
        <f ca="1">INDIRECT(ADDRESS(5,22+COLUMNS($C22:I22)+2,,,ROWS(I$4:I22)))</f>
        <v>120.58823529411764</v>
      </c>
      <c r="J22" s="10">
        <f ca="1">INDIRECT(ADDRESS(5,22+COLUMNS($C22:J22)+2,,,ROWS(J$4:J22)))</f>
        <v>10</v>
      </c>
      <c r="K22" s="10">
        <f ca="1">INDIRECT(ADDRESS(5,22+COLUMNS($C22:K22)+2,,,ROWS(K$4:K22)))</f>
        <v>0</v>
      </c>
      <c r="L22" s="10">
        <f ca="1">INDIRECT(ADDRESS(5,22+COLUMNS($C22:L22)+2,,,ROWS(L$4:L22)))</f>
        <v>1</v>
      </c>
      <c r="M22" s="10">
        <f ca="1">INDIRECT(ADDRESS(5,22+COLUMNS($C22:M22)+2,,,ROWS(M$4:M22)))</f>
        <v>0</v>
      </c>
      <c r="N22" s="9">
        <f ca="1">INDIRECT(ADDRESS(33,27,,,ROWS(N$4:N22)))</f>
        <v>0</v>
      </c>
      <c r="O22" s="9">
        <f ca="1">INDIRECT(ADDRESS(33,28,,,ROWS(N$4:N22)))</f>
        <v>0</v>
      </c>
      <c r="Q22" s="8" t="str">
        <f ca="1">INDIRECT(ADDRESS(9,22+COLUMNS($Q22:Q22),,,ROWS(Q$4:Q22)))</f>
        <v>-</v>
      </c>
      <c r="R22" s="74" t="str">
        <f ca="1">INDIRECT(ADDRESS(9,22+COLUMNS($Q22:R22),,,ROWS(R$4:R22)))</f>
        <v>-</v>
      </c>
      <c r="S22" s="74" t="str">
        <f ca="1">INDIRECT(ADDRESS(9,22+COLUMNS($Q22:S22),,,ROWS(S$4:S22)))</f>
        <v>-</v>
      </c>
      <c r="T22" s="76" t="str">
        <f ca="1">INDIRECT(ADDRESS(9,22+COLUMNS($Q22:T22),,,ROWS(T$4:T22)))</f>
        <v>-</v>
      </c>
      <c r="U22" s="8" t="str">
        <f ca="1">INDIRECT(ADDRESS(9,22+COLUMNS($Q22:U22),,,ROWS(U$4:U22)))</f>
        <v>-</v>
      </c>
      <c r="V22" s="77" t="str">
        <f ca="1">INDIRECT(ADDRESS(9,22+COLUMNS($Q22:V22)+1,,,ROWS(V$4:V22)))</f>
        <v>-</v>
      </c>
      <c r="W22" s="75" t="str">
        <f ca="1">INDIRECT(ADDRESS(9,22+COLUMNS($Q22:W22)+2,,,ROWS(W$4:W22)))</f>
        <v>-</v>
      </c>
      <c r="X22" s="75" t="str">
        <f ca="1">INDIRECT(ADDRESS(9,22+COLUMNS($Q22:X22)+2,,,ROWS(X$4:X22)))</f>
        <v>-</v>
      </c>
      <c r="Y22" s="6">
        <f ca="1">INDIRECT(ADDRESS(9,22+COLUMNS($Q22:Y22)+2,,,ROWS(Y$4:Y22)))</f>
        <v>0</v>
      </c>
      <c r="Z22" s="6">
        <f ca="1">INDIRECT(ADDRESS(9,22+COLUMNS($Q22:Z22)+2,,,ROWS(Z$4:Z22)))</f>
        <v>0</v>
      </c>
      <c r="AA22" s="72">
        <f ca="1">INDIRECT(ADDRESS(34,27,,,ROWS(AA$4:AA22)))</f>
        <v>0</v>
      </c>
      <c r="AB22" s="72">
        <f ca="1">INDIRECT(ADDRESS(34,28,,,ROWS(AA$4:AA22)))</f>
        <v>0</v>
      </c>
      <c r="AC22" s="12"/>
      <c r="AD22" s="6">
        <f ca="1">INDIRECT(ADDRESS(13,22+COLUMNS($AD22:AD22),,,ROWS(AD$4:AD22)))</f>
        <v>0</v>
      </c>
      <c r="AE22" s="6">
        <f ca="1">INDIRECT(ADDRESS(13,22+COLUMNS($AD22:AE22),,,ROWS(AE$4:AE22)))</f>
        <v>0</v>
      </c>
      <c r="AF22" s="6">
        <f ca="1">INDIRECT(ADDRESS(13,22+COLUMNS($AD22:AF22),,,ROWS(AF$4:AF22)))</f>
        <v>0</v>
      </c>
      <c r="AG22" s="98">
        <f t="shared" ca="1" si="17"/>
        <v>2.2200000000000002</v>
      </c>
      <c r="AH22" s="98" t="str">
        <f t="shared" ca="1" si="18"/>
        <v/>
      </c>
      <c r="AI22" s="98">
        <f t="shared" ca="1" si="19"/>
        <v>2.2200000000000002</v>
      </c>
      <c r="AJ22" s="99">
        <f t="shared" ca="1" si="8"/>
        <v>0.48780487804878048</v>
      </c>
      <c r="AK22" s="98">
        <f t="shared" ca="1" si="20"/>
        <v>4.22</v>
      </c>
      <c r="AL22" s="98" t="str">
        <f t="shared" ca="1" si="21"/>
        <v/>
      </c>
      <c r="AM22" s="98" t="str">
        <f t="shared" ca="1" si="22"/>
        <v/>
      </c>
      <c r="AN22" s="98" t="str">
        <f t="shared" ca="1" si="23"/>
        <v/>
      </c>
      <c r="AO22" s="98" t="str">
        <f t="shared" ca="1" si="24"/>
        <v/>
      </c>
    </row>
    <row r="23" spans="1:41" x14ac:dyDescent="0.25">
      <c r="A23" s="95" t="str">
        <f>ROWS($A$4:$A23)&amp;"."</f>
        <v>20.</v>
      </c>
      <c r="B23" s="100" t="str">
        <f ca="1">INDIRECT(ADDRESS(1,1,,,ROWS($B$4:$B23)))</f>
        <v>Kate Irwin</v>
      </c>
      <c r="C23" s="10">
        <f ca="1">INDIRECT(ADDRESS(5,22+COLUMNS($C23:C23),,,ROWS(C$4:C23)))</f>
        <v>1</v>
      </c>
      <c r="D23" s="10">
        <f ca="1">INDIRECT(ADDRESS(5,22+COLUMNS($C23:D23),,,ROWS(D$4:D23)))</f>
        <v>1</v>
      </c>
      <c r="E23" s="10">
        <f ca="1">INDIRECT(ADDRESS(5,22+COLUMNS($C23:E23),,,ROWS(E$4:E23)))</f>
        <v>0</v>
      </c>
      <c r="F23" s="78">
        <f ca="1">INDIRECT(ADDRESS(5,22+COLUMNS($C23:F23),,,ROWS(F$4:F23)))</f>
        <v>6</v>
      </c>
      <c r="G23" s="10" t="str">
        <f ca="1">INDIRECT(ADDRESS(5,22+COLUMNS($C23:G23),,,ROWS(G$4:G23)))</f>
        <v>6</v>
      </c>
      <c r="H23" s="79">
        <f ca="1">INDIRECT(ADDRESS(5,22+COLUMNS($C23:H23)+1,,,ROWS(H$4:H23)))</f>
        <v>6</v>
      </c>
      <c r="I23" s="80">
        <f ca="1">INDIRECT(ADDRESS(5,22+COLUMNS($C23:I23)+2,,,ROWS(I$4:I23)))</f>
        <v>54.54545454545454</v>
      </c>
      <c r="J23" s="10">
        <f ca="1">INDIRECT(ADDRESS(5,22+COLUMNS($C23:J23)+2,,,ROWS(J$4:J23)))</f>
        <v>1</v>
      </c>
      <c r="K23" s="10">
        <f ca="1">INDIRECT(ADDRESS(5,22+COLUMNS($C23:K23)+2,,,ROWS(K$4:K23)))</f>
        <v>0</v>
      </c>
      <c r="L23" s="10">
        <f ca="1">INDIRECT(ADDRESS(5,22+COLUMNS($C23:L23)+2,,,ROWS(L$4:L23)))</f>
        <v>0</v>
      </c>
      <c r="M23" s="10">
        <f ca="1">INDIRECT(ADDRESS(5,22+COLUMNS($C23:M23)+2,,,ROWS(M$4:M23)))</f>
        <v>0</v>
      </c>
      <c r="N23" s="9">
        <f ca="1">INDIRECT(ADDRESS(33,27,,,ROWS(N$4:N23)))</f>
        <v>0</v>
      </c>
      <c r="O23" s="9">
        <f ca="1">INDIRECT(ADDRESS(33,28,,,ROWS(N$4:N23)))</f>
        <v>0</v>
      </c>
      <c r="Q23" s="8">
        <f ca="1">INDIRECT(ADDRESS(9,22+COLUMNS($Q23:Q23),,,ROWS(Q$4:Q23)))</f>
        <v>2</v>
      </c>
      <c r="R23" s="74">
        <f ca="1">INDIRECT(ADDRESS(9,22+COLUMNS($Q23:R23),,,ROWS(R$4:R23)))</f>
        <v>0</v>
      </c>
      <c r="S23" s="74">
        <f ca="1">INDIRECT(ADDRESS(9,22+COLUMNS($Q23:S23),,,ROWS(S$4:S23)))</f>
        <v>13</v>
      </c>
      <c r="T23" s="76">
        <f ca="1">INDIRECT(ADDRESS(9,22+COLUMNS($Q23:T23),,,ROWS(T$4:T23)))</f>
        <v>0</v>
      </c>
      <c r="U23" s="8" t="str">
        <f ca="1">INDIRECT(ADDRESS(9,22+COLUMNS($Q23:U23),,,ROWS(U$4:U23)))</f>
        <v>0/13</v>
      </c>
      <c r="V23" s="77" t="str">
        <f ca="1">INDIRECT(ADDRESS(9,22+COLUMNS($Q23:V23)+1,,,ROWS(V$4:V23)))</f>
        <v>-</v>
      </c>
      <c r="W23" s="75" t="str">
        <f ca="1">INDIRECT(ADDRESS(9,22+COLUMNS($Q23:W23)+2,,,ROWS(W$4:W23)))</f>
        <v>-</v>
      </c>
      <c r="X23" s="75">
        <f ca="1">INDIRECT(ADDRESS(9,22+COLUMNS($Q23:X23)+2,,,ROWS(X$4:X23)))</f>
        <v>6.5</v>
      </c>
      <c r="Y23" s="6">
        <f ca="1">INDIRECT(ADDRESS(9,22+COLUMNS($Q23:Y23)+2,,,ROWS(Y$4:Y23)))</f>
        <v>0</v>
      </c>
      <c r="Z23" s="6">
        <f ca="1">INDIRECT(ADDRESS(9,22+COLUMNS($Q23:Z23)+2,,,ROWS(Z$4:Z23)))</f>
        <v>0</v>
      </c>
      <c r="AA23" s="72">
        <f ca="1">INDIRECT(ADDRESS(34,27,,,ROWS(AA$4:AA23)))</f>
        <v>0</v>
      </c>
      <c r="AB23" s="72">
        <f ca="1">INDIRECT(ADDRESS(34,28,,,ROWS(AA$4:AA23)))</f>
        <v>1</v>
      </c>
      <c r="AC23" s="12"/>
      <c r="AD23" s="6">
        <f ca="1">INDIRECT(ADDRESS(13,22+COLUMNS($AD23:AD23),,,ROWS(AD$4:AD23)))</f>
        <v>0</v>
      </c>
      <c r="AE23" s="6">
        <f ca="1">INDIRECT(ADDRESS(13,22+COLUMNS($AD23:AE23),,,ROWS(AE$4:AE23)))</f>
        <v>0</v>
      </c>
      <c r="AF23" s="6">
        <f ca="1">INDIRECT(ADDRESS(13,22+COLUMNS($AD23:AF23),,,ROWS(AF$4:AF23)))</f>
        <v>0</v>
      </c>
      <c r="AG23" s="98">
        <f t="shared" ca="1" si="17"/>
        <v>11.23</v>
      </c>
      <c r="AH23" s="98">
        <f t="shared" ca="1" si="18"/>
        <v>9.23</v>
      </c>
      <c r="AI23" s="98">
        <f t="shared" ca="1" si="19"/>
        <v>8.23</v>
      </c>
      <c r="AJ23" s="99">
        <f t="shared" ca="1" si="8"/>
        <v>0.66666666666666663</v>
      </c>
      <c r="AK23" s="98">
        <f t="shared" ca="1" si="20"/>
        <v>2.23</v>
      </c>
      <c r="AL23" s="98" t="str">
        <f t="shared" ca="1" si="21"/>
        <v/>
      </c>
      <c r="AM23" s="98" t="str">
        <f t="shared" ca="1" si="22"/>
        <v/>
      </c>
      <c r="AN23" s="98" t="str">
        <f t="shared" ca="1" si="23"/>
        <v/>
      </c>
      <c r="AO23" s="98">
        <f t="shared" ca="1" si="24"/>
        <v>10.23</v>
      </c>
    </row>
    <row r="24" spans="1:41" x14ac:dyDescent="0.25">
      <c r="A24" s="95" t="str">
        <f>ROWS($A$4:$A24)&amp;"."</f>
        <v>21.</v>
      </c>
      <c r="B24" s="100" t="str">
        <f ca="1">INDIRECT(ADDRESS(1,1,,,ROWS($B$4:$B24)))</f>
        <v>Gabby Sullivan</v>
      </c>
      <c r="C24" s="10">
        <f ca="1">INDIRECT(ADDRESS(5,22+COLUMNS($C24:C24),,,ROWS(C$4:C24)))</f>
        <v>0</v>
      </c>
      <c r="D24" s="10">
        <f ca="1">INDIRECT(ADDRESS(5,22+COLUMNS($C24:D24),,,ROWS(D$4:D24)))</f>
        <v>0</v>
      </c>
      <c r="E24" s="10">
        <f ca="1">INDIRECT(ADDRESS(5,22+COLUMNS($C24:E24),,,ROWS(E$4:E24)))</f>
        <v>0</v>
      </c>
      <c r="F24" s="78" t="str">
        <f ca="1">INDIRECT(ADDRESS(5,22+COLUMNS($C24:F24),,,ROWS(F$4:F24)))</f>
        <v>-</v>
      </c>
      <c r="G24" s="10">
        <f ca="1">INDIRECT(ADDRESS(5,22+COLUMNS($C24:G24),,,ROWS(G$4:G24)))</f>
        <v>0</v>
      </c>
      <c r="H24" s="79" t="str">
        <f ca="1">INDIRECT(ADDRESS(5,22+COLUMNS($C24:H24)+1,,,ROWS(H$4:H24)))</f>
        <v>-</v>
      </c>
      <c r="I24" s="80" t="str">
        <f ca="1">INDIRECT(ADDRESS(5,22+COLUMNS($C24:I24)+2,,,ROWS(I$4:I24)))</f>
        <v>-</v>
      </c>
      <c r="J24" s="10">
        <f ca="1">INDIRECT(ADDRESS(5,22+COLUMNS($C24:J24)+2,,,ROWS(J$4:J24)))</f>
        <v>0</v>
      </c>
      <c r="K24" s="10">
        <f ca="1">INDIRECT(ADDRESS(5,22+COLUMNS($C24:K24)+2,,,ROWS(K$4:K24)))</f>
        <v>0</v>
      </c>
      <c r="L24" s="10">
        <f ca="1">INDIRECT(ADDRESS(5,22+COLUMNS($C24:L24)+2,,,ROWS(L$4:L24)))</f>
        <v>0</v>
      </c>
      <c r="M24" s="10">
        <f ca="1">INDIRECT(ADDRESS(5,22+COLUMNS($C24:M24)+2,,,ROWS(M$4:M24)))</f>
        <v>0</v>
      </c>
      <c r="N24" s="9">
        <f ca="1">INDIRECT(ADDRESS(33,27,,,ROWS(N$4:N24)))</f>
        <v>0</v>
      </c>
      <c r="O24" s="9">
        <f ca="1">INDIRECT(ADDRESS(33,28,,,ROWS(N$4:N24)))</f>
        <v>0</v>
      </c>
      <c r="Q24" s="8" t="str">
        <f ca="1">INDIRECT(ADDRESS(9,22+COLUMNS($Q24:Q24),,,ROWS(Q$4:Q24)))</f>
        <v>-</v>
      </c>
      <c r="R24" s="74" t="str">
        <f ca="1">INDIRECT(ADDRESS(9,22+COLUMNS($Q24:R24),,,ROWS(R$4:R24)))</f>
        <v>-</v>
      </c>
      <c r="S24" s="74" t="str">
        <f ca="1">INDIRECT(ADDRESS(9,22+COLUMNS($Q24:S24),,,ROWS(S$4:S24)))</f>
        <v>-</v>
      </c>
      <c r="T24" s="76" t="str">
        <f ca="1">INDIRECT(ADDRESS(9,22+COLUMNS($Q24:T24),,,ROWS(T$4:T24)))</f>
        <v>-</v>
      </c>
      <c r="U24" s="8" t="str">
        <f ca="1">INDIRECT(ADDRESS(9,22+COLUMNS($Q24:U24),,,ROWS(U$4:U24)))</f>
        <v>-</v>
      </c>
      <c r="V24" s="77" t="str">
        <f ca="1">INDIRECT(ADDRESS(9,22+COLUMNS($Q24:V24)+1,,,ROWS(V$4:V24)))</f>
        <v>-</v>
      </c>
      <c r="W24" s="75" t="str">
        <f ca="1">INDIRECT(ADDRESS(9,22+COLUMNS($Q24:W24)+2,,,ROWS(W$4:W24)))</f>
        <v>-</v>
      </c>
      <c r="X24" s="75" t="str">
        <f ca="1">INDIRECT(ADDRESS(9,22+COLUMNS($Q24:X24)+2,,,ROWS(X$4:X24)))</f>
        <v>-</v>
      </c>
      <c r="Y24" s="6">
        <f ca="1">INDIRECT(ADDRESS(9,22+COLUMNS($Q24:Y24)+2,,,ROWS(Y$4:Y24)))</f>
        <v>0</v>
      </c>
      <c r="Z24" s="6">
        <f ca="1">INDIRECT(ADDRESS(9,22+COLUMNS($Q24:Z24)+2,,,ROWS(Z$4:Z24)))</f>
        <v>0</v>
      </c>
      <c r="AA24" s="72">
        <f ca="1">INDIRECT(ADDRESS(34,27,,,ROWS(AA$4:AA24)))</f>
        <v>0</v>
      </c>
      <c r="AB24" s="72">
        <f ca="1">INDIRECT(ADDRESS(34,28,,,ROWS(AA$4:AA24)))</f>
        <v>0</v>
      </c>
      <c r="AC24" s="11"/>
      <c r="AD24" s="6">
        <f ca="1">INDIRECT(ADDRESS(13,22+COLUMNS($AD24:AD24),,,ROWS(AD$4:AD24)))</f>
        <v>0</v>
      </c>
      <c r="AE24" s="6">
        <f ca="1">INDIRECT(ADDRESS(13,22+COLUMNS($AD24:AE24),,,ROWS(AE$4:AE24)))</f>
        <v>0</v>
      </c>
      <c r="AF24" s="6">
        <f ca="1">INDIRECT(ADDRESS(13,22+COLUMNS($AD24:AF24),,,ROWS(AF$4:AF24)))</f>
        <v>0</v>
      </c>
      <c r="AG24" s="98" t="str">
        <f t="shared" ca="1" si="17"/>
        <v/>
      </c>
      <c r="AH24" s="98" t="str">
        <f t="shared" ca="1" si="18"/>
        <v/>
      </c>
      <c r="AI24" s="98" t="str">
        <f t="shared" ca="1" si="19"/>
        <v/>
      </c>
      <c r="AJ24" s="99" t="str">
        <f t="shared" ca="1" si="8"/>
        <v/>
      </c>
      <c r="AK24" s="98" t="str">
        <f t="shared" ca="1" si="20"/>
        <v/>
      </c>
      <c r="AL24" s="98" t="str">
        <f t="shared" ca="1" si="21"/>
        <v/>
      </c>
      <c r="AM24" s="98" t="str">
        <f t="shared" ca="1" si="22"/>
        <v/>
      </c>
      <c r="AN24" s="98" t="str">
        <f t="shared" ca="1" si="23"/>
        <v/>
      </c>
      <c r="AO24" s="98" t="str">
        <f t="shared" ca="1" si="24"/>
        <v/>
      </c>
    </row>
    <row r="25" spans="1:41" x14ac:dyDescent="0.25">
      <c r="A25" s="95" t="str">
        <f>ROWS($A$4:$A25)&amp;"."</f>
        <v>22.</v>
      </c>
      <c r="B25" s="100" t="str">
        <f ca="1">INDIRECT(ADDRESS(1,1,,,ROWS($B$4:$B25)))</f>
        <v>Michaela Yoon</v>
      </c>
      <c r="C25" s="10">
        <f ca="1">INDIRECT(ADDRESS(5,22+COLUMNS($C25:C25),,,ROWS(C$4:C25)))</f>
        <v>2</v>
      </c>
      <c r="D25" s="10">
        <f ca="1">INDIRECT(ADDRESS(5,22+COLUMNS($C25:D25),,,ROWS(D$4:D25)))</f>
        <v>0</v>
      </c>
      <c r="E25" s="10">
        <f ca="1">INDIRECT(ADDRESS(5,22+COLUMNS($C25:E25),,,ROWS(E$4:E25)))</f>
        <v>0</v>
      </c>
      <c r="F25" s="78" t="str">
        <f ca="1">INDIRECT(ADDRESS(5,22+COLUMNS($C25:F25),,,ROWS(F$4:F25)))</f>
        <v>-</v>
      </c>
      <c r="G25" s="10">
        <f ca="1">INDIRECT(ADDRESS(5,22+COLUMNS($C25:G25),,,ROWS(G$4:G25)))</f>
        <v>0</v>
      </c>
      <c r="H25" s="79" t="str">
        <f ca="1">INDIRECT(ADDRESS(5,22+COLUMNS($C25:H25)+1,,,ROWS(H$4:H25)))</f>
        <v>-</v>
      </c>
      <c r="I25" s="80" t="str">
        <f ca="1">INDIRECT(ADDRESS(5,22+COLUMNS($C25:I25)+2,,,ROWS(I$4:I25)))</f>
        <v>-</v>
      </c>
      <c r="J25" s="10">
        <f ca="1">INDIRECT(ADDRESS(5,22+COLUMNS($C25:J25)+2,,,ROWS(J$4:J25)))</f>
        <v>0</v>
      </c>
      <c r="K25" s="10">
        <f ca="1">INDIRECT(ADDRESS(5,22+COLUMNS($C25:K25)+2,,,ROWS(K$4:K25)))</f>
        <v>0</v>
      </c>
      <c r="L25" s="10">
        <f ca="1">INDIRECT(ADDRESS(5,22+COLUMNS($C25:L25)+2,,,ROWS(L$4:L25)))</f>
        <v>0</v>
      </c>
      <c r="M25" s="10">
        <f ca="1">INDIRECT(ADDRESS(5,22+COLUMNS($C25:M25)+2,,,ROWS(M$4:M25)))</f>
        <v>0</v>
      </c>
      <c r="N25" s="9">
        <f ca="1">INDIRECT(ADDRESS(33,27,,,ROWS(N$4:N25)))</f>
        <v>0</v>
      </c>
      <c r="O25" s="9">
        <f ca="1">INDIRECT(ADDRESS(33,28,,,ROWS(N$4:N25)))</f>
        <v>0</v>
      </c>
      <c r="Q25" s="8">
        <f ca="1">INDIRECT(ADDRESS(9,22+COLUMNS($Q25:Q25),,,ROWS(Q$4:Q25)))</f>
        <v>12</v>
      </c>
      <c r="R25" s="74">
        <f ca="1">INDIRECT(ADDRESS(9,22+COLUMNS($Q25:R25),,,ROWS(R$4:R25)))</f>
        <v>1</v>
      </c>
      <c r="S25" s="74">
        <f ca="1">INDIRECT(ADDRESS(9,22+COLUMNS($Q25:S25),,,ROWS(S$4:S25)))</f>
        <v>61</v>
      </c>
      <c r="T25" s="76">
        <f ca="1">INDIRECT(ADDRESS(9,22+COLUMNS($Q25:T25),,,ROWS(T$4:T25)))</f>
        <v>3</v>
      </c>
      <c r="U25" s="8" t="str">
        <f ca="1">INDIRECT(ADDRESS(9,22+COLUMNS($Q25:U25),,,ROWS(U$4:U25)))</f>
        <v>2/45</v>
      </c>
      <c r="V25" s="77">
        <f ca="1">INDIRECT(ADDRESS(9,22+COLUMNS($Q25:V25)+1,,,ROWS(V$4:V25)))</f>
        <v>20.333333333333332</v>
      </c>
      <c r="W25" s="75">
        <f ca="1">INDIRECT(ADDRESS(9,22+COLUMNS($Q25:W25)+2,,,ROWS(W$4:W25)))</f>
        <v>24</v>
      </c>
      <c r="X25" s="75">
        <f ca="1">INDIRECT(ADDRESS(9,22+COLUMNS($Q25:X25)+2,,,ROWS(X$4:X25)))</f>
        <v>5.08</v>
      </c>
      <c r="Y25" s="6">
        <f ca="1">INDIRECT(ADDRESS(9,22+COLUMNS($Q25:Y25)+2,,,ROWS(Y$4:Y25)))</f>
        <v>0</v>
      </c>
      <c r="Z25" s="6">
        <f ca="1">INDIRECT(ADDRESS(9,22+COLUMNS($Q25:Z25)+2,,,ROWS(Z$4:Z25)))</f>
        <v>0</v>
      </c>
      <c r="AA25" s="72">
        <f ca="1">INDIRECT(ADDRESS(34,27,,,ROWS(AA$4:AA25)))</f>
        <v>3</v>
      </c>
      <c r="AB25" s="72">
        <f ca="1">INDIRECT(ADDRESS(34,28,,,ROWS(AA$4:AA25)))</f>
        <v>12</v>
      </c>
      <c r="AC25" s="11"/>
      <c r="AD25" s="6">
        <f ca="1">INDIRECT(ADDRESS(13,22+COLUMNS($AD25:AD25),,,ROWS(AD$4:AD25)))</f>
        <v>1</v>
      </c>
      <c r="AE25" s="6">
        <f ca="1">INDIRECT(ADDRESS(13,22+COLUMNS($AD25:AE25),,,ROWS(AE$4:AE25)))</f>
        <v>0</v>
      </c>
      <c r="AF25" s="6">
        <f ca="1">INDIRECT(ADDRESS(13,22+COLUMNS($AD25:AF25),,,ROWS(AF$4:AF25)))</f>
        <v>0</v>
      </c>
      <c r="AG25" s="98" t="str">
        <f t="shared" ca="1" si="17"/>
        <v/>
      </c>
      <c r="AH25" s="98" t="str">
        <f t="shared" ca="1" si="18"/>
        <v/>
      </c>
      <c r="AI25" s="98" t="str">
        <f t="shared" ca="1" si="19"/>
        <v/>
      </c>
      <c r="AJ25" s="99" t="str">
        <f t="shared" ca="1" si="8"/>
        <v/>
      </c>
      <c r="AK25" s="98" t="str">
        <f t="shared" ca="1" si="20"/>
        <v/>
      </c>
      <c r="AL25" s="98">
        <f t="shared" ca="1" si="21"/>
        <v>2.25</v>
      </c>
      <c r="AM25" s="98">
        <f t="shared" ca="1" si="22"/>
        <v>5.25</v>
      </c>
      <c r="AN25" s="98">
        <f t="shared" ca="1" si="23"/>
        <v>3.25</v>
      </c>
      <c r="AO25" s="98">
        <f t="shared" ca="1" si="24"/>
        <v>9.25</v>
      </c>
    </row>
    <row r="26" spans="1:41" x14ac:dyDescent="0.25">
      <c r="A26" s="95" t="str">
        <f>ROWS($A$4:$A26)&amp;"."</f>
        <v>23.</v>
      </c>
      <c r="B26" s="100" t="str">
        <f ca="1">INDIRECT(ADDRESS(1,1,,,ROWS($B$4:$B26)))</f>
        <v>Kelly Hodder</v>
      </c>
      <c r="C26" s="10">
        <f ca="1">INDIRECT(ADDRESS(5,22+COLUMNS($C26:C26),,,ROWS(C$4:C26)))</f>
        <v>1</v>
      </c>
      <c r="D26" s="10">
        <f ca="1">INDIRECT(ADDRESS(5,22+COLUMNS($C26:D26),,,ROWS(D$4:D26)))</f>
        <v>1</v>
      </c>
      <c r="E26" s="10">
        <f ca="1">INDIRECT(ADDRESS(5,22+COLUMNS($C26:E26),,,ROWS(E$4:E26)))</f>
        <v>0</v>
      </c>
      <c r="F26" s="78">
        <f ca="1">INDIRECT(ADDRESS(5,22+COLUMNS($C26:F26),,,ROWS(F$4:F26)))</f>
        <v>26</v>
      </c>
      <c r="G26" s="10" t="str">
        <f ca="1">INDIRECT(ADDRESS(5,22+COLUMNS($C26:G26),,,ROWS(G$4:G26)))</f>
        <v>26</v>
      </c>
      <c r="H26" s="79">
        <f ca="1">INDIRECT(ADDRESS(5,22+COLUMNS($C26:H26)+1,,,ROWS(H$4:H26)))</f>
        <v>26</v>
      </c>
      <c r="I26" s="80">
        <f ca="1">INDIRECT(ADDRESS(5,22+COLUMNS($C26:I26)+2,,,ROWS(I$4:I26)))</f>
        <v>46.428571428571431</v>
      </c>
      <c r="J26" s="10">
        <f ca="1">INDIRECT(ADDRESS(5,22+COLUMNS($C26:J26)+2,,,ROWS(J$4:J26)))</f>
        <v>2</v>
      </c>
      <c r="K26" s="10">
        <f ca="1">INDIRECT(ADDRESS(5,22+COLUMNS($C26:K26)+2,,,ROWS(K$4:K26)))</f>
        <v>0</v>
      </c>
      <c r="L26" s="10">
        <f ca="1">INDIRECT(ADDRESS(5,22+COLUMNS($C26:L26)+2,,,ROWS(L$4:L26)))</f>
        <v>0</v>
      </c>
      <c r="M26" s="10">
        <f ca="1">INDIRECT(ADDRESS(5,22+COLUMNS($C26:M26)+2,,,ROWS(M$4:M26)))</f>
        <v>0</v>
      </c>
      <c r="N26" s="9">
        <f ca="1">INDIRECT(ADDRESS(33,27,,,ROWS(N$4:N26)))</f>
        <v>0</v>
      </c>
      <c r="O26" s="9">
        <f ca="1">INDIRECT(ADDRESS(33,28,,,ROWS(N$4:N26)))</f>
        <v>0</v>
      </c>
      <c r="Q26" s="8" t="str">
        <f ca="1">INDIRECT(ADDRESS(9,22+COLUMNS($Q26:Q26),,,ROWS(Q$4:Q26)))</f>
        <v>-</v>
      </c>
      <c r="R26" s="74" t="str">
        <f ca="1">INDIRECT(ADDRESS(9,22+COLUMNS($Q26:R26),,,ROWS(R$4:R26)))</f>
        <v>-</v>
      </c>
      <c r="S26" s="74" t="str">
        <f ca="1">INDIRECT(ADDRESS(9,22+COLUMNS($Q26:S26),,,ROWS(S$4:S26)))</f>
        <v>-</v>
      </c>
      <c r="T26" s="76" t="str">
        <f ca="1">INDIRECT(ADDRESS(9,22+COLUMNS($Q26:T26),,,ROWS(T$4:T26)))</f>
        <v>-</v>
      </c>
      <c r="U26" s="8" t="str">
        <f ca="1">INDIRECT(ADDRESS(9,22+COLUMNS($Q26:U26),,,ROWS(U$4:U26)))</f>
        <v>-</v>
      </c>
      <c r="V26" s="77" t="str">
        <f ca="1">INDIRECT(ADDRESS(9,22+COLUMNS($Q26:V26)+1,,,ROWS(V$4:V26)))</f>
        <v>-</v>
      </c>
      <c r="W26" s="75" t="str">
        <f ca="1">INDIRECT(ADDRESS(9,22+COLUMNS($Q26:W26)+2,,,ROWS(W$4:W26)))</f>
        <v>-</v>
      </c>
      <c r="X26" s="75" t="str">
        <f ca="1">INDIRECT(ADDRESS(9,22+COLUMNS($Q26:X26)+2,,,ROWS(X$4:X26)))</f>
        <v>-</v>
      </c>
      <c r="Y26" s="6">
        <f ca="1">INDIRECT(ADDRESS(9,22+COLUMNS($Q26:Y26)+2,,,ROWS(Y$4:Y26)))</f>
        <v>0</v>
      </c>
      <c r="Z26" s="6">
        <f ca="1">INDIRECT(ADDRESS(9,22+COLUMNS($Q26:Z26)+2,,,ROWS(Z$4:Z26)))</f>
        <v>0</v>
      </c>
      <c r="AA26" s="72">
        <f ca="1">INDIRECT(ADDRESS(34,27,,,ROWS(AA$4:AA26)))</f>
        <v>0</v>
      </c>
      <c r="AB26" s="72">
        <f ca="1">INDIRECT(ADDRESS(34,28,,,ROWS(AA$4:AA26)))</f>
        <v>0</v>
      </c>
      <c r="AD26" s="6">
        <f ca="1">INDIRECT(ADDRESS(13,22+COLUMNS($AD26:AD26),,,ROWS(AD$4:AD26)))</f>
        <v>0</v>
      </c>
      <c r="AE26" s="6">
        <f ca="1">INDIRECT(ADDRESS(13,22+COLUMNS($AD26:AE26),,,ROWS(AE$4:AE26)))</f>
        <v>0</v>
      </c>
      <c r="AF26" s="6">
        <f ca="1">INDIRECT(ADDRESS(13,22+COLUMNS($AD26:AF26),,,ROWS(AF$4:AF26)))</f>
        <v>0</v>
      </c>
      <c r="AG26" s="98">
        <f t="shared" ca="1" si="17"/>
        <v>6.26</v>
      </c>
      <c r="AH26" s="98">
        <f t="shared" ca="1" si="18"/>
        <v>3.26</v>
      </c>
      <c r="AI26" s="98">
        <f t="shared" ca="1" si="19"/>
        <v>11.26</v>
      </c>
      <c r="AJ26" s="99">
        <f t="shared" ca="1" si="8"/>
        <v>0.30769230769230771</v>
      </c>
      <c r="AK26" s="98">
        <f t="shared" ca="1" si="20"/>
        <v>9.26</v>
      </c>
      <c r="AL26" s="98" t="str">
        <f t="shared" ca="1" si="21"/>
        <v/>
      </c>
      <c r="AM26" s="98" t="str">
        <f t="shared" ca="1" si="22"/>
        <v/>
      </c>
      <c r="AN26" s="98" t="str">
        <f t="shared" ca="1" si="23"/>
        <v/>
      </c>
      <c r="AO26" s="98" t="str">
        <f t="shared" ca="1" si="24"/>
        <v/>
      </c>
    </row>
    <row r="27" spans="1:41" x14ac:dyDescent="0.25">
      <c r="A27" s="95" t="str">
        <f>ROWS($A$4:$A27)&amp;"."</f>
        <v>24.</v>
      </c>
      <c r="B27" s="100" t="str">
        <f ca="1">INDIRECT(ADDRESS(1,1,,,ROWS($B$4:$B27)))</f>
        <v>Olivia Paul</v>
      </c>
      <c r="C27" s="10">
        <f ca="1">INDIRECT(ADDRESS(5,22+COLUMNS($C27:C27),,,ROWS(C$4:C27)))</f>
        <v>0</v>
      </c>
      <c r="D27" s="10">
        <f ca="1">INDIRECT(ADDRESS(5,22+COLUMNS($C27:D27),,,ROWS(D$4:D27)))</f>
        <v>0</v>
      </c>
      <c r="E27" s="10">
        <f ca="1">INDIRECT(ADDRESS(5,22+COLUMNS($C27:E27),,,ROWS(E$4:E27)))</f>
        <v>0</v>
      </c>
      <c r="F27" s="78" t="str">
        <f ca="1">INDIRECT(ADDRESS(5,22+COLUMNS($C27:F27),,,ROWS(F$4:F27)))</f>
        <v>-</v>
      </c>
      <c r="G27" s="10">
        <f ca="1">INDIRECT(ADDRESS(5,22+COLUMNS($C27:G27),,,ROWS(G$4:G27)))</f>
        <v>0</v>
      </c>
      <c r="H27" s="79" t="str">
        <f ca="1">INDIRECT(ADDRESS(5,22+COLUMNS($C27:H27)+1,,,ROWS(H$4:H27)))</f>
        <v>-</v>
      </c>
      <c r="I27" s="80" t="str">
        <f ca="1">INDIRECT(ADDRESS(5,22+COLUMNS($C27:I27)+2,,,ROWS(I$4:I27)))</f>
        <v>-</v>
      </c>
      <c r="J27" s="10">
        <f ca="1">INDIRECT(ADDRESS(5,22+COLUMNS($C27:J27)+2,,,ROWS(J$4:J27)))</f>
        <v>0</v>
      </c>
      <c r="K27" s="10">
        <f ca="1">INDIRECT(ADDRESS(5,22+COLUMNS($C27:K27)+2,,,ROWS(K$4:K27)))</f>
        <v>0</v>
      </c>
      <c r="L27" s="10">
        <f ca="1">INDIRECT(ADDRESS(5,22+COLUMNS($C27:L27)+2,,,ROWS(L$4:L27)))</f>
        <v>0</v>
      </c>
      <c r="M27" s="10">
        <f ca="1">INDIRECT(ADDRESS(5,22+COLUMNS($C27:M27)+2,,,ROWS(M$4:M27)))</f>
        <v>0</v>
      </c>
      <c r="N27" s="9">
        <f ca="1">INDIRECT(ADDRESS(33,27,,,ROWS(N$4:N27)))</f>
        <v>0</v>
      </c>
      <c r="O27" s="9">
        <f ca="1">INDIRECT(ADDRESS(33,28,,,ROWS(N$4:N27)))</f>
        <v>0</v>
      </c>
      <c r="Q27" s="8" t="str">
        <f ca="1">INDIRECT(ADDRESS(9,22+COLUMNS($Q27:Q27),,,ROWS(Q$4:Q27)))</f>
        <v>-</v>
      </c>
      <c r="R27" s="74" t="str">
        <f ca="1">INDIRECT(ADDRESS(9,22+COLUMNS($Q27:R27),,,ROWS(R$4:R27)))</f>
        <v>-</v>
      </c>
      <c r="S27" s="74" t="str">
        <f ca="1">INDIRECT(ADDRESS(9,22+COLUMNS($Q27:S27),,,ROWS(S$4:S27)))</f>
        <v>-</v>
      </c>
      <c r="T27" s="76" t="str">
        <f ca="1">INDIRECT(ADDRESS(9,22+COLUMNS($Q27:T27),,,ROWS(T$4:T27)))</f>
        <v>-</v>
      </c>
      <c r="U27" s="8" t="str">
        <f ca="1">INDIRECT(ADDRESS(9,22+COLUMNS($Q27:U27),,,ROWS(U$4:U27)))</f>
        <v>-</v>
      </c>
      <c r="V27" s="77" t="str">
        <f ca="1">INDIRECT(ADDRESS(9,22+COLUMNS($Q27:V27)+1,,,ROWS(V$4:V27)))</f>
        <v>-</v>
      </c>
      <c r="W27" s="75" t="str">
        <f ca="1">INDIRECT(ADDRESS(9,22+COLUMNS($Q27:W27)+2,,,ROWS(W$4:W27)))</f>
        <v>-</v>
      </c>
      <c r="X27" s="75" t="str">
        <f ca="1">INDIRECT(ADDRESS(9,22+COLUMNS($Q27:X27)+2,,,ROWS(X$4:X27)))</f>
        <v>-</v>
      </c>
      <c r="Y27" s="6">
        <f ca="1">INDIRECT(ADDRESS(9,22+COLUMNS($Q27:Y27)+2,,,ROWS(Y$4:Y27)))</f>
        <v>0</v>
      </c>
      <c r="Z27" s="6">
        <f ca="1">INDIRECT(ADDRESS(9,22+COLUMNS($Q27:Z27)+2,,,ROWS(Z$4:Z27)))</f>
        <v>0</v>
      </c>
      <c r="AA27" s="72">
        <f ca="1">INDIRECT(ADDRESS(34,27,,,ROWS(AA$4:AA27)))</f>
        <v>0</v>
      </c>
      <c r="AB27" s="72">
        <f ca="1">INDIRECT(ADDRESS(34,28,,,ROWS(AA$4:AA27)))</f>
        <v>0</v>
      </c>
      <c r="AD27" s="6">
        <f ca="1">INDIRECT(ADDRESS(13,22+COLUMNS($AD27:AD27),,,ROWS(AD$4:AD27)))</f>
        <v>0</v>
      </c>
      <c r="AE27" s="6">
        <f ca="1">INDIRECT(ADDRESS(13,22+COLUMNS($AD27:AE27),,,ROWS(AE$4:AE27)))</f>
        <v>0</v>
      </c>
      <c r="AF27" s="6">
        <f ca="1">INDIRECT(ADDRESS(13,22+COLUMNS($AD27:AF27),,,ROWS(AF$4:AF27)))</f>
        <v>0</v>
      </c>
      <c r="AG27" s="98" t="str">
        <f t="shared" ca="1" si="17"/>
        <v/>
      </c>
      <c r="AH27" s="98" t="str">
        <f t="shared" ca="1" si="18"/>
        <v/>
      </c>
      <c r="AI27" s="98" t="str">
        <f t="shared" ca="1" si="19"/>
        <v/>
      </c>
      <c r="AJ27" s="99" t="str">
        <f t="shared" ca="1" si="8"/>
        <v/>
      </c>
      <c r="AK27" s="98" t="str">
        <f t="shared" ca="1" si="20"/>
        <v/>
      </c>
      <c r="AL27" s="98" t="str">
        <f t="shared" ca="1" si="21"/>
        <v/>
      </c>
      <c r="AM27" s="98" t="str">
        <f t="shared" ca="1" si="22"/>
        <v/>
      </c>
      <c r="AN27" s="98" t="str">
        <f t="shared" ca="1" si="23"/>
        <v/>
      </c>
      <c r="AO27" s="98" t="str">
        <f t="shared" ca="1" si="24"/>
        <v/>
      </c>
    </row>
    <row r="28" spans="1:41" x14ac:dyDescent="0.25">
      <c r="A28" s="95" t="str">
        <f>ROWS($A$4:$A28)&amp;"."</f>
        <v>25.</v>
      </c>
      <c r="B28" s="100" t="str">
        <f ca="1">INDIRECT(ADDRESS(1,1,,,ROWS($B$4:$B28)))</f>
        <v>Lexie Boon</v>
      </c>
      <c r="C28" s="10">
        <f ca="1">INDIRECT(ADDRESS(5,22+COLUMNS($C28:C28),,,ROWS(C$4:C28)))</f>
        <v>2</v>
      </c>
      <c r="D28" s="10">
        <f ca="1">INDIRECT(ADDRESS(5,22+COLUMNS($C28:D28),,,ROWS(D$4:D28)))</f>
        <v>1</v>
      </c>
      <c r="E28" s="10">
        <f ca="1">INDIRECT(ADDRESS(5,22+COLUMNS($C28:E28),,,ROWS(E$4:E28)))</f>
        <v>1</v>
      </c>
      <c r="F28" s="78">
        <f ca="1">INDIRECT(ADDRESS(5,22+COLUMNS($C28:F28),,,ROWS(F$4:F28)))</f>
        <v>3</v>
      </c>
      <c r="G28" s="10" t="str">
        <f ca="1">INDIRECT(ADDRESS(5,22+COLUMNS($C28:G28),,,ROWS(G$4:G28)))</f>
        <v>3*</v>
      </c>
      <c r="H28" s="79" t="str">
        <f ca="1">INDIRECT(ADDRESS(5,22+COLUMNS($C28:H28)+1,,,ROWS(H$4:H28)))</f>
        <v>-</v>
      </c>
      <c r="I28" s="80">
        <f ca="1">INDIRECT(ADDRESS(5,22+COLUMNS($C28:I28)+2,,,ROWS(I$4:I28)))</f>
        <v>300</v>
      </c>
      <c r="J28" s="10">
        <f ca="1">INDIRECT(ADDRESS(5,22+COLUMNS($C28:J28)+2,,,ROWS(J$4:J28)))</f>
        <v>0</v>
      </c>
      <c r="K28" s="10">
        <f ca="1">INDIRECT(ADDRESS(5,22+COLUMNS($C28:K28)+2,,,ROWS(K$4:K28)))</f>
        <v>0</v>
      </c>
      <c r="L28" s="10">
        <f ca="1">INDIRECT(ADDRESS(5,22+COLUMNS($C28:L28)+2,,,ROWS(L$4:L28)))</f>
        <v>0</v>
      </c>
      <c r="M28" s="10">
        <f ca="1">INDIRECT(ADDRESS(5,22+COLUMNS($C28:M28)+2,,,ROWS(M$4:M28)))</f>
        <v>0</v>
      </c>
      <c r="N28" s="9">
        <f ca="1">INDIRECT(ADDRESS(33,27,,,ROWS(N$4:N28)))</f>
        <v>0</v>
      </c>
      <c r="O28" s="9">
        <f ca="1">INDIRECT(ADDRESS(33,28,,,ROWS(N$4:N28)))</f>
        <v>0</v>
      </c>
      <c r="Q28" s="8">
        <f ca="1">INDIRECT(ADDRESS(9,22+COLUMNS($Q28:Q28),,,ROWS(Q$4:Q28)))</f>
        <v>10</v>
      </c>
      <c r="R28" s="74">
        <f ca="1">INDIRECT(ADDRESS(9,22+COLUMNS($Q28:R28),,,ROWS(R$4:R28)))</f>
        <v>0</v>
      </c>
      <c r="S28" s="74">
        <f ca="1">INDIRECT(ADDRESS(9,22+COLUMNS($Q28:S28),,,ROWS(S$4:S28)))</f>
        <v>33</v>
      </c>
      <c r="T28" s="76">
        <f ca="1">INDIRECT(ADDRESS(9,22+COLUMNS($Q28:T28),,,ROWS(T$4:T28)))</f>
        <v>1</v>
      </c>
      <c r="U28" s="8" t="str">
        <f ca="1">INDIRECT(ADDRESS(9,22+COLUMNS($Q28:U28),,,ROWS(U$4:U28)))</f>
        <v>1/29</v>
      </c>
      <c r="V28" s="77">
        <f ca="1">INDIRECT(ADDRESS(9,22+COLUMNS($Q28:V28)+1,,,ROWS(V$4:V28)))</f>
        <v>33</v>
      </c>
      <c r="W28" s="75">
        <f ca="1">INDIRECT(ADDRESS(9,22+COLUMNS($Q28:W28)+2,,,ROWS(W$4:W28)))</f>
        <v>60</v>
      </c>
      <c r="X28" s="75">
        <f ca="1">INDIRECT(ADDRESS(9,22+COLUMNS($Q28:X28)+2,,,ROWS(X$4:X28)))</f>
        <v>3.3</v>
      </c>
      <c r="Y28" s="6">
        <f ca="1">INDIRECT(ADDRESS(9,22+COLUMNS($Q28:Y28)+2,,,ROWS(Y$4:Y28)))</f>
        <v>0</v>
      </c>
      <c r="Z28" s="6">
        <f ca="1">INDIRECT(ADDRESS(9,22+COLUMNS($Q28:Z28)+2,,,ROWS(Z$4:Z28)))</f>
        <v>0</v>
      </c>
      <c r="AA28" s="72">
        <f ca="1">INDIRECT(ADDRESS(34,27,,,ROWS(AA$4:AA28)))</f>
        <v>0</v>
      </c>
      <c r="AB28" s="72">
        <f ca="1">INDIRECT(ADDRESS(34,28,,,ROWS(AA$4:AA28)))</f>
        <v>12</v>
      </c>
      <c r="AD28" s="6">
        <f ca="1">INDIRECT(ADDRESS(13,22+COLUMNS($AD28:AD28),,,ROWS(AD$4:AD28)))</f>
        <v>1</v>
      </c>
      <c r="AE28" s="6">
        <f ca="1">INDIRECT(ADDRESS(13,22+COLUMNS($AD28:AE28),,,ROWS(AE$4:AE28)))</f>
        <v>0</v>
      </c>
      <c r="AF28" s="6">
        <f ca="1">INDIRECT(ADDRESS(13,22+COLUMNS($AD28:AF28),,,ROWS(AF$4:AF28)))</f>
        <v>0</v>
      </c>
      <c r="AG28" s="98">
        <f t="shared" ca="1" si="17"/>
        <v>12.28</v>
      </c>
      <c r="AH28" s="98" t="str">
        <f t="shared" ca="1" si="18"/>
        <v/>
      </c>
      <c r="AI28" s="98">
        <f t="shared" ca="1" si="19"/>
        <v>1.28</v>
      </c>
      <c r="AJ28" s="99">
        <f t="shared" ca="1" si="8"/>
        <v>0</v>
      </c>
      <c r="AK28" s="98" t="str">
        <f t="shared" ca="1" si="20"/>
        <v/>
      </c>
      <c r="AL28" s="98">
        <f t="shared" ca="1" si="21"/>
        <v>6.28</v>
      </c>
      <c r="AM28" s="98">
        <f t="shared" ca="1" si="22"/>
        <v>8.2799999999999994</v>
      </c>
      <c r="AN28" s="98">
        <f t="shared" ca="1" si="23"/>
        <v>9.2799999999999994</v>
      </c>
      <c r="AO28" s="98">
        <f t="shared" ca="1" si="24"/>
        <v>3.2800000000000002</v>
      </c>
    </row>
    <row r="29" spans="1:41" x14ac:dyDescent="0.25">
      <c r="A29" s="95" t="str">
        <f>ROWS($A$4:$A29)&amp;"."</f>
        <v>26.</v>
      </c>
      <c r="B29" s="100" t="str">
        <f ca="1">INDIRECT(ADDRESS(1,1,,,ROWS($B$4:$B29)))</f>
        <v>Eloise Borcoski</v>
      </c>
      <c r="C29" s="10">
        <f ca="1">INDIRECT(ADDRESS(5,22+COLUMNS($C29:C29),,,ROWS(C$4:C29)))</f>
        <v>3</v>
      </c>
      <c r="D29" s="10">
        <f ca="1">INDIRECT(ADDRESS(5,22+COLUMNS($C29:D29),,,ROWS(D$4:D29)))</f>
        <v>3</v>
      </c>
      <c r="E29" s="10">
        <f ca="1">INDIRECT(ADDRESS(5,22+COLUMNS($C29:E29),,,ROWS(E$4:E29)))</f>
        <v>0</v>
      </c>
      <c r="F29" s="78">
        <f ca="1">INDIRECT(ADDRESS(5,22+COLUMNS($C29:F29),,,ROWS(F$4:F29)))</f>
        <v>101</v>
      </c>
      <c r="G29" s="10" t="str">
        <f ca="1">INDIRECT(ADDRESS(5,22+COLUMNS($C29:G29),,,ROWS(G$4:G29)))</f>
        <v>60</v>
      </c>
      <c r="H29" s="79">
        <f ca="1">INDIRECT(ADDRESS(5,22+COLUMNS($C29:H29)+1,,,ROWS(H$4:H29)))</f>
        <v>33.666666666666664</v>
      </c>
      <c r="I29" s="80">
        <f ca="1">INDIRECT(ADDRESS(5,22+COLUMNS($C29:I29)+2,,,ROWS(I$4:I29)))</f>
        <v>63.125</v>
      </c>
      <c r="J29" s="10">
        <f ca="1">INDIRECT(ADDRESS(5,22+COLUMNS($C29:J29)+2,,,ROWS(J$4:J29)))</f>
        <v>11</v>
      </c>
      <c r="K29" s="10">
        <f ca="1">INDIRECT(ADDRESS(5,22+COLUMNS($C29:K29)+2,,,ROWS(K$4:K29)))</f>
        <v>0</v>
      </c>
      <c r="L29" s="10">
        <f ca="1">INDIRECT(ADDRESS(5,22+COLUMNS($C29:L29)+2,,,ROWS(L$4:L29)))</f>
        <v>1</v>
      </c>
      <c r="M29" s="10">
        <f ca="1">INDIRECT(ADDRESS(5,22+COLUMNS($C29:M29)+2,,,ROWS(M$4:M29)))</f>
        <v>0</v>
      </c>
      <c r="N29" s="9">
        <f ca="1">INDIRECT(ADDRESS(33,27,,,ROWS(N$4:N29)))</f>
        <v>0</v>
      </c>
      <c r="O29" s="9">
        <f ca="1">INDIRECT(ADDRESS(33,28,,,ROWS(N$4:N29)))</f>
        <v>0</v>
      </c>
      <c r="Q29" s="8">
        <f ca="1">INDIRECT(ADDRESS(9,22+COLUMNS($Q29:Q29),,,ROWS(Q$4:Q29)))</f>
        <v>6</v>
      </c>
      <c r="R29" s="74">
        <f ca="1">INDIRECT(ADDRESS(9,22+COLUMNS($Q29:R29),,,ROWS(R$4:R29)))</f>
        <v>0</v>
      </c>
      <c r="S29" s="74">
        <f ca="1">INDIRECT(ADDRESS(9,22+COLUMNS($Q29:S29),,,ROWS(S$4:S29)))</f>
        <v>24</v>
      </c>
      <c r="T29" s="76">
        <f ca="1">INDIRECT(ADDRESS(9,22+COLUMNS($Q29:T29),,,ROWS(T$4:T29)))</f>
        <v>1</v>
      </c>
      <c r="U29" s="8" t="str">
        <f ca="1">INDIRECT(ADDRESS(9,22+COLUMNS($Q29:U29),,,ROWS(U$4:U29)))</f>
        <v>1/24</v>
      </c>
      <c r="V29" s="77">
        <f ca="1">INDIRECT(ADDRESS(9,22+COLUMNS($Q29:V29)+1,,,ROWS(V$4:V29)))</f>
        <v>24</v>
      </c>
      <c r="W29" s="75">
        <f ca="1">INDIRECT(ADDRESS(9,22+COLUMNS($Q29:W29)+2,,,ROWS(W$4:W29)))</f>
        <v>36</v>
      </c>
      <c r="X29" s="75">
        <f ca="1">INDIRECT(ADDRESS(9,22+COLUMNS($Q29:X29)+2,,,ROWS(X$4:X29)))</f>
        <v>4</v>
      </c>
      <c r="Y29" s="6">
        <f ca="1">INDIRECT(ADDRESS(9,22+COLUMNS($Q29:Y29)+2,,,ROWS(Y$4:Y29)))</f>
        <v>0</v>
      </c>
      <c r="Z29" s="6">
        <f ca="1">INDIRECT(ADDRESS(9,22+COLUMNS($Q29:Z29)+2,,,ROWS(Z$4:Z29)))</f>
        <v>0</v>
      </c>
      <c r="AA29" s="72">
        <f ca="1">INDIRECT(ADDRESS(34,27,,,ROWS(AA$4:AA29)))</f>
        <v>0</v>
      </c>
      <c r="AB29" s="72">
        <f ca="1">INDIRECT(ADDRESS(34,28,,,ROWS(AA$4:AA29)))</f>
        <v>1</v>
      </c>
      <c r="AD29" s="6">
        <f ca="1">INDIRECT(ADDRESS(13,22+COLUMNS($AD29:AD29),,,ROWS(AD$4:AD29)))</f>
        <v>2</v>
      </c>
      <c r="AE29" s="6">
        <f ca="1">INDIRECT(ADDRESS(13,22+COLUMNS($AD29:AE29),,,ROWS(AE$4:AE29)))</f>
        <v>0</v>
      </c>
      <c r="AF29" s="6">
        <f ca="1">INDIRECT(ADDRESS(13,22+COLUMNS($AD29:AF29),,,ROWS(AF$4:AF29)))</f>
        <v>1</v>
      </c>
      <c r="AG29" s="98">
        <f t="shared" ca="1" si="17"/>
        <v>1.29</v>
      </c>
      <c r="AH29" s="98">
        <f t="shared" ca="1" si="18"/>
        <v>1.29</v>
      </c>
      <c r="AI29" s="98">
        <f t="shared" ca="1" si="19"/>
        <v>7.29</v>
      </c>
      <c r="AJ29" s="99">
        <f t="shared" ca="1" si="8"/>
        <v>0.43564356435643564</v>
      </c>
      <c r="AK29" s="98">
        <f t="shared" ca="1" si="20"/>
        <v>5.29</v>
      </c>
      <c r="AL29" s="98">
        <f t="shared" ca="1" si="21"/>
        <v>6.29</v>
      </c>
      <c r="AM29" s="98">
        <f t="shared" ca="1" si="22"/>
        <v>6.29</v>
      </c>
      <c r="AN29" s="98">
        <f t="shared" ca="1" si="23"/>
        <v>6.29</v>
      </c>
      <c r="AO29" s="98">
        <f t="shared" ca="1" si="24"/>
        <v>5.29</v>
      </c>
    </row>
    <row r="30" spans="1:41" x14ac:dyDescent="0.25">
      <c r="A30" s="95" t="str">
        <f>ROWS($A$4:$A30)&amp;"."</f>
        <v>27.</v>
      </c>
      <c r="B30" s="100" t="str">
        <f ca="1">INDIRECT(ADDRESS(1,1,,,ROWS($B$4:$B30)))</f>
        <v>Sammy Borcoski</v>
      </c>
      <c r="C30" s="10">
        <f ca="1">INDIRECT(ADDRESS(5,22+COLUMNS($C30:C30),,,ROWS(C$4:C30)))</f>
        <v>3</v>
      </c>
      <c r="D30" s="10">
        <f ca="1">INDIRECT(ADDRESS(5,22+COLUMNS($C30:D30),,,ROWS(D$4:D30)))</f>
        <v>2</v>
      </c>
      <c r="E30" s="10">
        <f ca="1">INDIRECT(ADDRESS(5,22+COLUMNS($C30:E30),,,ROWS(E$4:E30)))</f>
        <v>0</v>
      </c>
      <c r="F30" s="78">
        <f ca="1">INDIRECT(ADDRESS(5,22+COLUMNS($C30:F30),,,ROWS(F$4:F30)))</f>
        <v>37</v>
      </c>
      <c r="G30" s="10" t="str">
        <f ca="1">INDIRECT(ADDRESS(5,22+COLUMNS($C30:G30),,,ROWS(G$4:G30)))</f>
        <v>33</v>
      </c>
      <c r="H30" s="79">
        <f ca="1">INDIRECT(ADDRESS(5,22+COLUMNS($C30:H30)+1,,,ROWS(H$4:H30)))</f>
        <v>18.5</v>
      </c>
      <c r="I30" s="80">
        <f ca="1">INDIRECT(ADDRESS(5,22+COLUMNS($C30:I30)+2,,,ROWS(I$4:I30)))</f>
        <v>77.083333333333343</v>
      </c>
      <c r="J30" s="10">
        <f ca="1">INDIRECT(ADDRESS(5,22+COLUMNS($C30:J30)+2,,,ROWS(J$4:J30)))</f>
        <v>3</v>
      </c>
      <c r="K30" s="10">
        <f ca="1">INDIRECT(ADDRESS(5,22+COLUMNS($C30:K30)+2,,,ROWS(K$4:K30)))</f>
        <v>0</v>
      </c>
      <c r="L30" s="10">
        <f ca="1">INDIRECT(ADDRESS(5,22+COLUMNS($C30:L30)+2,,,ROWS(L$4:L30)))</f>
        <v>0</v>
      </c>
      <c r="M30" s="10">
        <f ca="1">INDIRECT(ADDRESS(5,22+COLUMNS($C30:M30)+2,,,ROWS(M$4:M30)))</f>
        <v>0</v>
      </c>
      <c r="N30" s="9">
        <f ca="1">INDIRECT(ADDRESS(33,27,,,ROWS(N$4:N30)))</f>
        <v>0</v>
      </c>
      <c r="O30" s="9">
        <f ca="1">INDIRECT(ADDRESS(33,28,,,ROWS(N$4:N30)))</f>
        <v>0</v>
      </c>
      <c r="Q30" s="8">
        <f ca="1">INDIRECT(ADDRESS(9,22+COLUMNS($Q30:Q30),,,ROWS(Q$4:Q30)))</f>
        <v>21.1</v>
      </c>
      <c r="R30" s="74">
        <f ca="1">INDIRECT(ADDRESS(9,22+COLUMNS($Q30:R30),,,ROWS(R$4:R30)))</f>
        <v>2</v>
      </c>
      <c r="S30" s="74">
        <f ca="1">INDIRECT(ADDRESS(9,22+COLUMNS($Q30:S30),,,ROWS(S$4:S30)))</f>
        <v>66</v>
      </c>
      <c r="T30" s="76">
        <f ca="1">INDIRECT(ADDRESS(9,22+COLUMNS($Q30:T30),,,ROWS(T$4:T30)))</f>
        <v>10</v>
      </c>
      <c r="U30" s="8" t="str">
        <f ca="1">INDIRECT(ADDRESS(9,22+COLUMNS($Q30:U30),,,ROWS(U$4:U30)))</f>
        <v>6/8</v>
      </c>
      <c r="V30" s="77">
        <f ca="1">INDIRECT(ADDRESS(9,22+COLUMNS($Q30:V30)+1,,,ROWS(V$4:V30)))</f>
        <v>6.6</v>
      </c>
      <c r="W30" s="75">
        <f ca="1">INDIRECT(ADDRESS(9,22+COLUMNS($Q30:W30)+2,,,ROWS(W$4:W30)))</f>
        <v>12.7</v>
      </c>
      <c r="X30" s="75">
        <f ca="1">INDIRECT(ADDRESS(9,22+COLUMNS($Q30:X30)+2,,,ROWS(X$4:X30)))</f>
        <v>3.12</v>
      </c>
      <c r="Y30" s="6">
        <f ca="1">INDIRECT(ADDRESS(9,22+COLUMNS($Q30:Y30)+2,,,ROWS(Y$4:Y30)))</f>
        <v>1</v>
      </c>
      <c r="Z30" s="6">
        <f ca="1">INDIRECT(ADDRESS(9,22+COLUMNS($Q30:Z30)+2,,,ROWS(Z$4:Z30)))</f>
        <v>0</v>
      </c>
      <c r="AA30" s="72">
        <f ca="1">INDIRECT(ADDRESS(34,27,,,ROWS(AA$4:AA30)))</f>
        <v>0</v>
      </c>
      <c r="AB30" s="72">
        <f ca="1">INDIRECT(ADDRESS(34,28,,,ROWS(AA$4:AA30)))</f>
        <v>3</v>
      </c>
      <c r="AD30" s="6">
        <f ca="1">INDIRECT(ADDRESS(13,22+COLUMNS($AD30:AD30),,,ROWS(AD$4:AD30)))</f>
        <v>1</v>
      </c>
      <c r="AE30" s="6">
        <f ca="1">INDIRECT(ADDRESS(13,22+COLUMNS($AD30:AE30),,,ROWS(AE$4:AE30)))</f>
        <v>0</v>
      </c>
      <c r="AF30" s="6">
        <f ca="1">INDIRECT(ADDRESS(13,22+COLUMNS($AD30:AF30),,,ROWS(AF$4:AF30)))</f>
        <v>0</v>
      </c>
      <c r="AG30" s="98">
        <f t="shared" ca="1" si="17"/>
        <v>4.3</v>
      </c>
      <c r="AH30" s="98">
        <f t="shared" ca="1" si="18"/>
        <v>6.3</v>
      </c>
      <c r="AI30" s="98">
        <f t="shared" ca="1" si="19"/>
        <v>5.3</v>
      </c>
      <c r="AJ30" s="99">
        <f t="shared" ca="1" si="8"/>
        <v>0.32432432432432434</v>
      </c>
      <c r="AK30" s="98">
        <f t="shared" ca="1" si="20"/>
        <v>8.3000000000000007</v>
      </c>
      <c r="AL30" s="98">
        <f t="shared" ca="1" si="21"/>
        <v>1.3</v>
      </c>
      <c r="AM30" s="98">
        <f t="shared" ca="1" si="22"/>
        <v>1.3</v>
      </c>
      <c r="AN30" s="98">
        <f t="shared" ca="1" si="23"/>
        <v>2.2999999999999998</v>
      </c>
      <c r="AO30" s="98">
        <f t="shared" ca="1" si="24"/>
        <v>2.2999999999999998</v>
      </c>
    </row>
    <row r="31" spans="1:41" x14ac:dyDescent="0.25">
      <c r="A31" s="95" t="str">
        <f>ROWS($A$4:$A31)&amp;"."</f>
        <v>28.</v>
      </c>
      <c r="B31" s="100" t="str">
        <f ca="1">INDIRECT(ADDRESS(1,1,,,ROWS($B$4:$B31)))</f>
        <v>Hannah Biddulph</v>
      </c>
      <c r="C31" s="10">
        <f ca="1">INDIRECT(ADDRESS(5,22+COLUMNS($C31:C31),,,ROWS(C$4:C31)))</f>
        <v>1</v>
      </c>
      <c r="D31" s="10">
        <f ca="1">INDIRECT(ADDRESS(5,22+COLUMNS($C31:D31),,,ROWS(D$4:D31)))</f>
        <v>0</v>
      </c>
      <c r="E31" s="10">
        <f ca="1">INDIRECT(ADDRESS(5,22+COLUMNS($C31:E31),,,ROWS(E$4:E31)))</f>
        <v>0</v>
      </c>
      <c r="F31" s="78" t="str">
        <f ca="1">INDIRECT(ADDRESS(5,22+COLUMNS($C31:F31),,,ROWS(F$4:F31)))</f>
        <v>-</v>
      </c>
      <c r="G31" s="10">
        <f ca="1">INDIRECT(ADDRESS(5,22+COLUMNS($C31:G31),,,ROWS(G$4:G31)))</f>
        <v>0</v>
      </c>
      <c r="H31" s="79" t="str">
        <f ca="1">INDIRECT(ADDRESS(5,22+COLUMNS($C31:H31)+1,,,ROWS(H$4:H31)))</f>
        <v>-</v>
      </c>
      <c r="I31" s="80" t="str">
        <f ca="1">INDIRECT(ADDRESS(5,22+COLUMNS($C31:I31)+2,,,ROWS(I$4:I31)))</f>
        <v>-</v>
      </c>
      <c r="J31" s="10">
        <f ca="1">INDIRECT(ADDRESS(5,22+COLUMNS($C31:J31)+2,,,ROWS(J$4:J31)))</f>
        <v>0</v>
      </c>
      <c r="K31" s="10">
        <f ca="1">INDIRECT(ADDRESS(5,22+COLUMNS($C31:K31)+2,,,ROWS(K$4:K31)))</f>
        <v>0</v>
      </c>
      <c r="L31" s="10">
        <f ca="1">INDIRECT(ADDRESS(5,22+COLUMNS($C31:L31)+2,,,ROWS(L$4:L31)))</f>
        <v>0</v>
      </c>
      <c r="M31" s="10">
        <f ca="1">INDIRECT(ADDRESS(5,22+COLUMNS($C31:M31)+2,,,ROWS(M$4:M31)))</f>
        <v>0</v>
      </c>
      <c r="N31" s="9">
        <f ca="1">INDIRECT(ADDRESS(33,27,,,ROWS(N$4:N31)))</f>
        <v>0</v>
      </c>
      <c r="O31" s="9">
        <f ca="1">INDIRECT(ADDRESS(33,28,,,ROWS(N$4:N31)))</f>
        <v>0</v>
      </c>
      <c r="Q31" s="8">
        <f ca="1">INDIRECT(ADDRESS(9,22+COLUMNS($Q31:Q31),,,ROWS(Q$4:Q31)))</f>
        <v>3</v>
      </c>
      <c r="R31" s="74">
        <f ca="1">INDIRECT(ADDRESS(9,22+COLUMNS($Q31:R31),,,ROWS(R$4:R31)))</f>
        <v>0</v>
      </c>
      <c r="S31" s="74">
        <f ca="1">INDIRECT(ADDRESS(9,22+COLUMNS($Q31:S31),,,ROWS(S$4:S31)))</f>
        <v>27</v>
      </c>
      <c r="T31" s="76">
        <f ca="1">INDIRECT(ADDRESS(9,22+COLUMNS($Q31:T31),,,ROWS(T$4:T31)))</f>
        <v>2</v>
      </c>
      <c r="U31" s="8" t="str">
        <f ca="1">INDIRECT(ADDRESS(9,22+COLUMNS($Q31:U31),,,ROWS(U$4:U31)))</f>
        <v>2/27</v>
      </c>
      <c r="V31" s="77">
        <f ca="1">INDIRECT(ADDRESS(9,22+COLUMNS($Q31:V31)+1,,,ROWS(V$4:V31)))</f>
        <v>13.5</v>
      </c>
      <c r="W31" s="75">
        <f ca="1">INDIRECT(ADDRESS(9,22+COLUMNS($Q31:W31)+2,,,ROWS(W$4:W31)))</f>
        <v>9</v>
      </c>
      <c r="X31" s="75">
        <f ca="1">INDIRECT(ADDRESS(9,22+COLUMNS($Q31:X31)+2,,,ROWS(X$4:X31)))</f>
        <v>9</v>
      </c>
      <c r="Y31" s="6">
        <f ca="1">INDIRECT(ADDRESS(9,22+COLUMNS($Q31:Y31)+2,,,ROWS(Y$4:Y31)))</f>
        <v>0</v>
      </c>
      <c r="Z31" s="6">
        <f ca="1">INDIRECT(ADDRESS(9,22+COLUMNS($Q31:Z31)+2,,,ROWS(Z$4:Z31)))</f>
        <v>0</v>
      </c>
      <c r="AA31" s="72">
        <f ca="1">INDIRECT(ADDRESS(34,27,,,ROWS(AA$4:AA31)))</f>
        <v>0</v>
      </c>
      <c r="AB31" s="72">
        <f ca="1">INDIRECT(ADDRESS(34,28,,,ROWS(AA$4:AA31)))</f>
        <v>11</v>
      </c>
      <c r="AD31" s="6">
        <f ca="1">INDIRECT(ADDRESS(13,22+COLUMNS($AD31:AD31),,,ROWS(AD$4:AD31)))</f>
        <v>0</v>
      </c>
      <c r="AE31" s="6">
        <f ca="1">INDIRECT(ADDRESS(13,22+COLUMNS($AD31:AE31),,,ROWS(AE$4:AE31)))</f>
        <v>0</v>
      </c>
      <c r="AF31" s="6">
        <f ca="1">INDIRECT(ADDRESS(13,22+COLUMNS($AD31:AF31),,,ROWS(AF$4:AF31)))</f>
        <v>0</v>
      </c>
      <c r="AG31" s="98" t="str">
        <f t="shared" ca="1" si="17"/>
        <v/>
      </c>
      <c r="AH31" s="98" t="str">
        <f t="shared" ca="1" si="18"/>
        <v/>
      </c>
      <c r="AI31" s="98" t="str">
        <f t="shared" ca="1" si="19"/>
        <v/>
      </c>
      <c r="AJ31" s="99" t="str">
        <f t="shared" ca="1" si="8"/>
        <v/>
      </c>
      <c r="AK31" s="98" t="str">
        <f t="shared" ca="1" si="20"/>
        <v/>
      </c>
      <c r="AL31" s="98">
        <f t="shared" ca="1" si="21"/>
        <v>4.3099999999999996</v>
      </c>
      <c r="AM31" s="98">
        <f t="shared" ca="1" si="22"/>
        <v>2.31</v>
      </c>
      <c r="AN31" s="98">
        <f t="shared" ca="1" si="23"/>
        <v>1.31</v>
      </c>
      <c r="AO31" s="98">
        <f t="shared" ca="1" si="24"/>
        <v>12.31</v>
      </c>
    </row>
    <row r="32" spans="1:41" x14ac:dyDescent="0.25">
      <c r="A32" s="95" t="str">
        <f>ROWS($A$4:$A32)&amp;"."</f>
        <v>29.</v>
      </c>
      <c r="B32" s="100" t="str">
        <f ca="1">INDIRECT(ADDRESS(1,1,,,ROWS($B$4:$B32)))</f>
        <v>Ruby Makeham</v>
      </c>
      <c r="C32" s="10">
        <f ca="1">INDIRECT(ADDRESS(5,22+COLUMNS($C32:C32),,,ROWS(C$4:C32)))</f>
        <v>0</v>
      </c>
      <c r="D32" s="10">
        <f ca="1">INDIRECT(ADDRESS(5,22+COLUMNS($C32:D32),,,ROWS(D$4:D32)))</f>
        <v>0</v>
      </c>
      <c r="E32" s="10">
        <f ca="1">INDIRECT(ADDRESS(5,22+COLUMNS($C32:E32),,,ROWS(E$4:E32)))</f>
        <v>0</v>
      </c>
      <c r="F32" s="78" t="str">
        <f ca="1">INDIRECT(ADDRESS(5,22+COLUMNS($C32:F32),,,ROWS(F$4:F32)))</f>
        <v>-</v>
      </c>
      <c r="G32" s="10">
        <f ca="1">INDIRECT(ADDRESS(5,22+COLUMNS($C32:G32),,,ROWS(G$4:G32)))</f>
        <v>0</v>
      </c>
      <c r="H32" s="79" t="str">
        <f ca="1">INDIRECT(ADDRESS(5,22+COLUMNS($C32:H32)+1,,,ROWS(H$4:H32)))</f>
        <v>-</v>
      </c>
      <c r="I32" s="80" t="str">
        <f ca="1">INDIRECT(ADDRESS(5,22+COLUMNS($C32:I32)+2,,,ROWS(I$4:I32)))</f>
        <v>-</v>
      </c>
      <c r="J32" s="10">
        <f ca="1">INDIRECT(ADDRESS(5,22+COLUMNS($C32:J32)+2,,,ROWS(J$4:J32)))</f>
        <v>0</v>
      </c>
      <c r="K32" s="10">
        <f ca="1">INDIRECT(ADDRESS(5,22+COLUMNS($C32:K32)+2,,,ROWS(K$4:K32)))</f>
        <v>0</v>
      </c>
      <c r="L32" s="10">
        <f ca="1">INDIRECT(ADDRESS(5,22+COLUMNS($C32:L32)+2,,,ROWS(L$4:L32)))</f>
        <v>0</v>
      </c>
      <c r="M32" s="10">
        <f ca="1">INDIRECT(ADDRESS(5,22+COLUMNS($C32:M32)+2,,,ROWS(M$4:M32)))</f>
        <v>0</v>
      </c>
      <c r="N32" s="9">
        <f ca="1">INDIRECT(ADDRESS(33,27,,,ROWS(N$4:N32)))</f>
        <v>0</v>
      </c>
      <c r="O32" s="9">
        <f ca="1">INDIRECT(ADDRESS(33,28,,,ROWS(N$4:N32)))</f>
        <v>0</v>
      </c>
      <c r="Q32" s="8" t="str">
        <f ca="1">INDIRECT(ADDRESS(9,22+COLUMNS($Q32:Q32),,,ROWS(Q$4:Q32)))</f>
        <v>-</v>
      </c>
      <c r="R32" s="74" t="str">
        <f ca="1">INDIRECT(ADDRESS(9,22+COLUMNS($Q32:R32),,,ROWS(R$4:R32)))</f>
        <v>-</v>
      </c>
      <c r="S32" s="74" t="str">
        <f ca="1">INDIRECT(ADDRESS(9,22+COLUMNS($Q32:S32),,,ROWS(S$4:S32)))</f>
        <v>-</v>
      </c>
      <c r="T32" s="76" t="str">
        <f ca="1">INDIRECT(ADDRESS(9,22+COLUMNS($Q32:T32),,,ROWS(T$4:T32)))</f>
        <v>-</v>
      </c>
      <c r="U32" s="8" t="str">
        <f ca="1">INDIRECT(ADDRESS(9,22+COLUMNS($Q32:U32),,,ROWS(U$4:U32)))</f>
        <v>-</v>
      </c>
      <c r="V32" s="77" t="str">
        <f ca="1">INDIRECT(ADDRESS(9,22+COLUMNS($Q32:V32)+1,,,ROWS(V$4:V32)))</f>
        <v>-</v>
      </c>
      <c r="W32" s="75" t="str">
        <f ca="1">INDIRECT(ADDRESS(9,22+COLUMNS($Q32:W32)+2,,,ROWS(W$4:W32)))</f>
        <v>-</v>
      </c>
      <c r="X32" s="75" t="str">
        <f ca="1">INDIRECT(ADDRESS(9,22+COLUMNS($Q32:X32)+2,,,ROWS(X$4:X32)))</f>
        <v>-</v>
      </c>
      <c r="Y32" s="6">
        <f ca="1">INDIRECT(ADDRESS(9,22+COLUMNS($Q32:Y32)+2,,,ROWS(Y$4:Y32)))</f>
        <v>0</v>
      </c>
      <c r="Z32" s="6">
        <f ca="1">INDIRECT(ADDRESS(9,22+COLUMNS($Q32:Z32)+2,,,ROWS(Z$4:Z32)))</f>
        <v>0</v>
      </c>
      <c r="AA32" s="72">
        <f ca="1">INDIRECT(ADDRESS(34,27,,,ROWS(AA$4:AA32)))</f>
        <v>0</v>
      </c>
      <c r="AB32" s="72">
        <f ca="1">INDIRECT(ADDRESS(34,28,,,ROWS(AA$4:AA32)))</f>
        <v>0</v>
      </c>
      <c r="AD32" s="6">
        <f ca="1">INDIRECT(ADDRESS(13,22+COLUMNS($AD32:AD32),,,ROWS(AD$4:AD32)))</f>
        <v>0</v>
      </c>
      <c r="AE32" s="6">
        <f ca="1">INDIRECT(ADDRESS(13,22+COLUMNS($AD32:AE32),,,ROWS(AE$4:AE32)))</f>
        <v>0</v>
      </c>
      <c r="AF32" s="6">
        <f ca="1">INDIRECT(ADDRESS(13,22+COLUMNS($AD32:AF32),,,ROWS(AF$4:AF32)))</f>
        <v>0</v>
      </c>
      <c r="AG32" s="98" t="str">
        <f t="shared" ca="1" si="17"/>
        <v/>
      </c>
      <c r="AH32" s="98" t="str">
        <f t="shared" ca="1" si="18"/>
        <v/>
      </c>
      <c r="AI32" s="98" t="str">
        <f t="shared" ca="1" si="19"/>
        <v/>
      </c>
      <c r="AJ32" s="99" t="str">
        <f t="shared" ca="1" si="8"/>
        <v/>
      </c>
      <c r="AK32" s="98" t="str">
        <f t="shared" ca="1" si="20"/>
        <v/>
      </c>
      <c r="AL32" s="98" t="str">
        <f t="shared" ca="1" si="21"/>
        <v/>
      </c>
      <c r="AM32" s="98" t="str">
        <f t="shared" ca="1" si="22"/>
        <v/>
      </c>
      <c r="AN32" s="98" t="str">
        <f t="shared" ca="1" si="23"/>
        <v/>
      </c>
      <c r="AO32" s="98" t="str">
        <f t="shared" ca="1" si="24"/>
        <v/>
      </c>
    </row>
    <row r="33" spans="1:41" x14ac:dyDescent="0.25">
      <c r="A33" s="95" t="str">
        <f>ROWS($A$4:$A33)&amp;"."</f>
        <v>30.</v>
      </c>
      <c r="B33" s="100" t="str">
        <f ca="1">INDIRECT(ADDRESS(1,1,,,ROWS($B$4:$B33)))</f>
        <v>Meg Moffat</v>
      </c>
      <c r="C33" s="10">
        <f ca="1">INDIRECT(ADDRESS(5,22+COLUMNS($C33:C33),,,ROWS(C$4:C33)))</f>
        <v>1</v>
      </c>
      <c r="D33" s="10">
        <f ca="1">INDIRECT(ADDRESS(5,22+COLUMNS($C33:D33),,,ROWS(D$4:D33)))</f>
        <v>1</v>
      </c>
      <c r="E33" s="10">
        <f ca="1">INDIRECT(ADDRESS(5,22+COLUMNS($C33:E33),,,ROWS(E$4:E33)))</f>
        <v>0</v>
      </c>
      <c r="F33" s="78">
        <f ca="1">INDIRECT(ADDRESS(5,22+COLUMNS($C33:F33),,,ROWS(F$4:F33)))</f>
        <v>0</v>
      </c>
      <c r="G33" s="10" t="str">
        <f ca="1">INDIRECT(ADDRESS(5,22+COLUMNS($C33:G33),,,ROWS(G$4:G33)))</f>
        <v>0</v>
      </c>
      <c r="H33" s="79">
        <f ca="1">INDIRECT(ADDRESS(5,22+COLUMNS($C33:H33)+1,,,ROWS(H$4:H33)))</f>
        <v>0</v>
      </c>
      <c r="I33" s="80">
        <f ca="1">INDIRECT(ADDRESS(5,22+COLUMNS($C33:I33)+2,,,ROWS(I$4:I33)))</f>
        <v>0</v>
      </c>
      <c r="J33" s="10">
        <f ca="1">INDIRECT(ADDRESS(5,22+COLUMNS($C33:J33)+2,,,ROWS(J$4:J33)))</f>
        <v>0</v>
      </c>
      <c r="K33" s="10">
        <f ca="1">INDIRECT(ADDRESS(5,22+COLUMNS($C33:K33)+2,,,ROWS(K$4:K33)))</f>
        <v>0</v>
      </c>
      <c r="L33" s="10">
        <f ca="1">INDIRECT(ADDRESS(5,22+COLUMNS($C33:L33)+2,,,ROWS(L$4:L33)))</f>
        <v>0</v>
      </c>
      <c r="M33" s="10">
        <f ca="1">INDIRECT(ADDRESS(5,22+COLUMNS($C33:M33)+2,,,ROWS(M$4:M33)))</f>
        <v>0</v>
      </c>
      <c r="N33" s="9">
        <f ca="1">INDIRECT(ADDRESS(33,27,,,ROWS(N$4:N33)))</f>
        <v>1</v>
      </c>
      <c r="O33" s="9">
        <f ca="1">INDIRECT(ADDRESS(33,28,,,ROWS(N$4:N33)))</f>
        <v>0</v>
      </c>
      <c r="Q33" s="8">
        <f ca="1">INDIRECT(ADDRESS(9,22+COLUMNS($Q33:Q33),,,ROWS(Q$4:Q33)))</f>
        <v>2</v>
      </c>
      <c r="R33" s="74">
        <f ca="1">INDIRECT(ADDRESS(9,22+COLUMNS($Q33:R33),,,ROWS(R$4:R33)))</f>
        <v>0</v>
      </c>
      <c r="S33" s="74">
        <f ca="1">INDIRECT(ADDRESS(9,22+COLUMNS($Q33:S33),,,ROWS(S$4:S33)))</f>
        <v>18</v>
      </c>
      <c r="T33" s="76">
        <f ca="1">INDIRECT(ADDRESS(9,22+COLUMNS($Q33:T33),,,ROWS(T$4:T33)))</f>
        <v>0</v>
      </c>
      <c r="U33" s="8" t="str">
        <f ca="1">INDIRECT(ADDRESS(9,22+COLUMNS($Q33:U33),,,ROWS(U$4:U33)))</f>
        <v>0/18</v>
      </c>
      <c r="V33" s="77" t="str">
        <f ca="1">INDIRECT(ADDRESS(9,22+COLUMNS($Q33:V33)+1,,,ROWS(V$4:V33)))</f>
        <v>-</v>
      </c>
      <c r="W33" s="75" t="str">
        <f ca="1">INDIRECT(ADDRESS(9,22+COLUMNS($Q33:W33)+2,,,ROWS(W$4:W33)))</f>
        <v>-</v>
      </c>
      <c r="X33" s="75">
        <f ca="1">INDIRECT(ADDRESS(9,22+COLUMNS($Q33:X33)+2,,,ROWS(X$4:X33)))</f>
        <v>9</v>
      </c>
      <c r="Y33" s="6">
        <f ca="1">INDIRECT(ADDRESS(9,22+COLUMNS($Q33:Y33)+2,,,ROWS(Y$4:Y33)))</f>
        <v>0</v>
      </c>
      <c r="Z33" s="6">
        <f ca="1">INDIRECT(ADDRESS(9,22+COLUMNS($Q33:Z33)+2,,,ROWS(Z$4:Z33)))</f>
        <v>0</v>
      </c>
      <c r="AA33" s="72">
        <f ca="1">INDIRECT(ADDRESS(34,27,,,ROWS(AA$4:AA33)))</f>
        <v>0</v>
      </c>
      <c r="AB33" s="72">
        <f ca="1">INDIRECT(ADDRESS(34,28,,,ROWS(AA$4:AA33)))</f>
        <v>1</v>
      </c>
      <c r="AD33" s="6">
        <f ca="1">INDIRECT(ADDRESS(13,22+COLUMNS($AD33:AD33),,,ROWS(AD$4:AD33)))</f>
        <v>0</v>
      </c>
      <c r="AE33" s="6">
        <f ca="1">INDIRECT(ADDRESS(13,22+COLUMNS($AD33:AE33),,,ROWS(AE$4:AE33)))</f>
        <v>0</v>
      </c>
      <c r="AF33" s="6">
        <f ca="1">INDIRECT(ADDRESS(13,22+COLUMNS($AD33:AF33),,,ROWS(AF$4:AF33)))</f>
        <v>0</v>
      </c>
      <c r="AG33" s="98" t="str">
        <f t="shared" ca="1" si="17"/>
        <v/>
      </c>
      <c r="AH33" s="98" t="str">
        <f t="shared" ca="1" si="18"/>
        <v/>
      </c>
      <c r="AI33" s="98" t="str">
        <f t="shared" ca="1" si="19"/>
        <v/>
      </c>
      <c r="AJ33" s="99" t="str">
        <f t="shared" ca="1" si="8"/>
        <v/>
      </c>
      <c r="AK33" s="98" t="str">
        <f t="shared" ca="1" si="20"/>
        <v/>
      </c>
      <c r="AL33" s="98" t="str">
        <f t="shared" ca="1" si="21"/>
        <v/>
      </c>
      <c r="AM33" s="98" t="str">
        <f t="shared" ca="1" si="22"/>
        <v/>
      </c>
      <c r="AN33" s="98" t="str">
        <f t="shared" ca="1" si="23"/>
        <v/>
      </c>
      <c r="AO33" s="98">
        <f t="shared" ca="1" si="24"/>
        <v>12.33</v>
      </c>
    </row>
    <row r="34" spans="1:41" x14ac:dyDescent="0.25">
      <c r="A34" s="95" t="str">
        <f>ROWS($A$4:$A34)&amp;"."</f>
        <v>31.</v>
      </c>
      <c r="B34" s="100" t="str">
        <f ca="1">INDIRECT(ADDRESS(1,1,,,ROWS($B$4:$B34)))</f>
        <v>Rebecca Stanley</v>
      </c>
      <c r="C34" s="10">
        <f ca="1">INDIRECT(ADDRESS(5,22+COLUMNS($C34:C34),,,ROWS(C$4:C34)))</f>
        <v>0</v>
      </c>
      <c r="D34" s="10">
        <f ca="1">INDIRECT(ADDRESS(5,22+COLUMNS($C34:D34),,,ROWS(D$4:D34)))</f>
        <v>0</v>
      </c>
      <c r="E34" s="10">
        <f ca="1">INDIRECT(ADDRESS(5,22+COLUMNS($C34:E34),,,ROWS(E$4:E34)))</f>
        <v>0</v>
      </c>
      <c r="F34" s="78" t="str">
        <f ca="1">INDIRECT(ADDRESS(5,22+COLUMNS($C34:F34),,,ROWS(F$4:F34)))</f>
        <v>-</v>
      </c>
      <c r="G34" s="10">
        <f ca="1">INDIRECT(ADDRESS(5,22+COLUMNS($C34:G34),,,ROWS(G$4:G34)))</f>
        <v>0</v>
      </c>
      <c r="H34" s="79" t="str">
        <f ca="1">INDIRECT(ADDRESS(5,22+COLUMNS($C34:H34)+1,,,ROWS(H$4:H34)))</f>
        <v>-</v>
      </c>
      <c r="I34" s="80" t="str">
        <f ca="1">INDIRECT(ADDRESS(5,22+COLUMNS($C34:I34)+2,,,ROWS(I$4:I34)))</f>
        <v>-</v>
      </c>
      <c r="J34" s="10">
        <f ca="1">INDIRECT(ADDRESS(5,22+COLUMNS($C34:J34)+2,,,ROWS(J$4:J34)))</f>
        <v>0</v>
      </c>
      <c r="K34" s="10">
        <f ca="1">INDIRECT(ADDRESS(5,22+COLUMNS($C34:K34)+2,,,ROWS(K$4:K34)))</f>
        <v>0</v>
      </c>
      <c r="L34" s="10">
        <f ca="1">INDIRECT(ADDRESS(5,22+COLUMNS($C34:L34)+2,,,ROWS(L$4:L34)))</f>
        <v>0</v>
      </c>
      <c r="M34" s="10">
        <f ca="1">INDIRECT(ADDRESS(5,22+COLUMNS($C34:M34)+2,,,ROWS(M$4:M34)))</f>
        <v>0</v>
      </c>
      <c r="N34" s="9">
        <f ca="1">INDIRECT(ADDRESS(33,27,,,ROWS(N$4:N34)))</f>
        <v>0</v>
      </c>
      <c r="O34" s="9">
        <f ca="1">INDIRECT(ADDRESS(33,28,,,ROWS(N$4:N34)))</f>
        <v>0</v>
      </c>
      <c r="Q34" s="8" t="str">
        <f ca="1">INDIRECT(ADDRESS(9,22+COLUMNS($Q34:Q34),,,ROWS(Q$4:Q34)))</f>
        <v>-</v>
      </c>
      <c r="R34" s="74" t="str">
        <f ca="1">INDIRECT(ADDRESS(9,22+COLUMNS($Q34:R34),,,ROWS(R$4:R34)))</f>
        <v>-</v>
      </c>
      <c r="S34" s="74" t="str">
        <f ca="1">INDIRECT(ADDRESS(9,22+COLUMNS($Q34:S34),,,ROWS(S$4:S34)))</f>
        <v>-</v>
      </c>
      <c r="T34" s="76" t="str">
        <f ca="1">INDIRECT(ADDRESS(9,22+COLUMNS($Q34:T34),,,ROWS(T$4:T34)))</f>
        <v>-</v>
      </c>
      <c r="U34" s="8" t="str">
        <f ca="1">INDIRECT(ADDRESS(9,22+COLUMNS($Q34:U34),,,ROWS(U$4:U34)))</f>
        <v>-</v>
      </c>
      <c r="V34" s="77" t="str">
        <f ca="1">INDIRECT(ADDRESS(9,22+COLUMNS($Q34:V34)+1,,,ROWS(V$4:V34)))</f>
        <v>-</v>
      </c>
      <c r="W34" s="75" t="str">
        <f ca="1">INDIRECT(ADDRESS(9,22+COLUMNS($Q34:W34)+2,,,ROWS(W$4:W34)))</f>
        <v>-</v>
      </c>
      <c r="X34" s="75" t="str">
        <f ca="1">INDIRECT(ADDRESS(9,22+COLUMNS($Q34:X34)+2,,,ROWS(X$4:X34)))</f>
        <v>-</v>
      </c>
      <c r="Y34" s="6">
        <f ca="1">INDIRECT(ADDRESS(9,22+COLUMNS($Q34:Y34)+2,,,ROWS(Y$4:Y34)))</f>
        <v>0</v>
      </c>
      <c r="Z34" s="6">
        <f ca="1">INDIRECT(ADDRESS(9,22+COLUMNS($Q34:Z34)+2,,,ROWS(Z$4:Z34)))</f>
        <v>0</v>
      </c>
      <c r="AA34" s="72">
        <f ca="1">INDIRECT(ADDRESS(34,27,,,ROWS(AA$4:AA34)))</f>
        <v>0</v>
      </c>
      <c r="AB34" s="72">
        <f ca="1">INDIRECT(ADDRESS(34,28,,,ROWS(AA$4:AA34)))</f>
        <v>0</v>
      </c>
      <c r="AD34" s="6">
        <f ca="1">INDIRECT(ADDRESS(13,22+COLUMNS($AD34:AD34),,,ROWS(AD$4:AD34)))</f>
        <v>0</v>
      </c>
      <c r="AE34" s="6">
        <f ca="1">INDIRECT(ADDRESS(13,22+COLUMNS($AD34:AE34),,,ROWS(AE$4:AE34)))</f>
        <v>0</v>
      </c>
      <c r="AF34" s="6">
        <f ca="1">INDIRECT(ADDRESS(13,22+COLUMNS($AD34:AF34),,,ROWS(AF$4:AF34)))</f>
        <v>0</v>
      </c>
      <c r="AG34" s="98" t="str">
        <f t="shared" ca="1" si="17"/>
        <v/>
      </c>
      <c r="AH34" s="98" t="str">
        <f t="shared" ca="1" si="18"/>
        <v/>
      </c>
      <c r="AI34" s="98" t="str">
        <f t="shared" ca="1" si="19"/>
        <v/>
      </c>
      <c r="AJ34" s="99" t="str">
        <f t="shared" ca="1" si="8"/>
        <v/>
      </c>
      <c r="AK34" s="98" t="str">
        <f t="shared" ca="1" si="20"/>
        <v/>
      </c>
      <c r="AL34" s="98" t="str">
        <f t="shared" ca="1" si="21"/>
        <v/>
      </c>
      <c r="AM34" s="98" t="str">
        <f t="shared" ca="1" si="22"/>
        <v/>
      </c>
      <c r="AN34" s="98" t="str">
        <f t="shared" ca="1" si="23"/>
        <v/>
      </c>
      <c r="AO34" s="98" t="str">
        <f t="shared" ca="1" si="24"/>
        <v/>
      </c>
    </row>
    <row r="35" spans="1:41" x14ac:dyDescent="0.25">
      <c r="A35" s="95" t="str">
        <f>ROWS($A$4:$A35)&amp;"."</f>
        <v>32.</v>
      </c>
      <c r="B35" s="100" t="str">
        <f ca="1">INDIRECT(ADDRESS(1,1,,,ROWS($B$4:$B35)))</f>
        <v>Player</v>
      </c>
      <c r="C35" s="10">
        <f ca="1">INDIRECT(ADDRESS(5,22+COLUMNS($C35:C35),,,ROWS(C$4:C35)))</f>
        <v>0</v>
      </c>
      <c r="D35" s="10">
        <f ca="1">INDIRECT(ADDRESS(5,22+COLUMNS($C35:D35),,,ROWS(D$4:D35)))</f>
        <v>0</v>
      </c>
      <c r="E35" s="10">
        <f ca="1">INDIRECT(ADDRESS(5,22+COLUMNS($C35:E35),,,ROWS(E$4:E35)))</f>
        <v>0</v>
      </c>
      <c r="F35" s="78" t="str">
        <f ca="1">INDIRECT(ADDRESS(5,22+COLUMNS($C35:F35),,,ROWS(F$4:F35)))</f>
        <v>-</v>
      </c>
      <c r="G35" s="10">
        <f ca="1">INDIRECT(ADDRESS(5,22+COLUMNS($C35:G35),,,ROWS(G$4:G35)))</f>
        <v>0</v>
      </c>
      <c r="H35" s="79" t="str">
        <f ca="1">INDIRECT(ADDRESS(5,22+COLUMNS($C35:H35)+1,,,ROWS(H$4:H35)))</f>
        <v>-</v>
      </c>
      <c r="I35" s="80" t="str">
        <f ca="1">INDIRECT(ADDRESS(5,22+COLUMNS($C35:I35)+2,,,ROWS(I$4:I35)))</f>
        <v>-</v>
      </c>
      <c r="J35" s="10">
        <f ca="1">INDIRECT(ADDRESS(5,22+COLUMNS($C35:J35)+2,,,ROWS(J$4:J35)))</f>
        <v>0</v>
      </c>
      <c r="K35" s="10">
        <f ca="1">INDIRECT(ADDRESS(5,22+COLUMNS($C35:K35)+2,,,ROWS(K$4:K35)))</f>
        <v>0</v>
      </c>
      <c r="L35" s="10">
        <f ca="1">INDIRECT(ADDRESS(5,22+COLUMNS($C35:L35)+2,,,ROWS(L$4:L35)))</f>
        <v>0</v>
      </c>
      <c r="M35" s="10">
        <f ca="1">INDIRECT(ADDRESS(5,22+COLUMNS($C35:M35)+2,,,ROWS(M$4:M35)))</f>
        <v>0</v>
      </c>
      <c r="N35" s="9">
        <f ca="1">INDIRECT(ADDRESS(33,27,,,ROWS(N$4:N35)))</f>
        <v>0</v>
      </c>
      <c r="O35" s="9">
        <f ca="1">INDIRECT(ADDRESS(33,28,,,ROWS(N$4:N35)))</f>
        <v>0</v>
      </c>
      <c r="Q35" s="8" t="str">
        <f ca="1">INDIRECT(ADDRESS(9,22+COLUMNS($Q35:Q35),,,ROWS(Q$4:Q35)))</f>
        <v>-</v>
      </c>
      <c r="R35" s="74" t="str">
        <f ca="1">INDIRECT(ADDRESS(9,22+COLUMNS($Q35:R35),,,ROWS(R$4:R35)))</f>
        <v>-</v>
      </c>
      <c r="S35" s="74" t="str">
        <f ca="1">INDIRECT(ADDRESS(9,22+COLUMNS($Q35:S35),,,ROWS(S$4:S35)))</f>
        <v>-</v>
      </c>
      <c r="T35" s="76" t="str">
        <f ca="1">INDIRECT(ADDRESS(9,22+COLUMNS($Q35:T35),,,ROWS(T$4:T35)))</f>
        <v>-</v>
      </c>
      <c r="U35" s="8" t="str">
        <f ca="1">INDIRECT(ADDRESS(9,22+COLUMNS($Q35:U35),,,ROWS(U$4:U35)))</f>
        <v>-</v>
      </c>
      <c r="V35" s="77" t="str">
        <f ca="1">INDIRECT(ADDRESS(9,22+COLUMNS($Q35:V35)+1,,,ROWS(V$4:V35)))</f>
        <v>-</v>
      </c>
      <c r="W35" s="75" t="str">
        <f ca="1">INDIRECT(ADDRESS(9,22+COLUMNS($Q35:W35)+2,,,ROWS(W$4:W35)))</f>
        <v>-</v>
      </c>
      <c r="X35" s="75" t="str">
        <f ca="1">INDIRECT(ADDRESS(9,22+COLUMNS($Q35:X35)+2,,,ROWS(X$4:X35)))</f>
        <v>-</v>
      </c>
      <c r="Y35" s="6">
        <f ca="1">INDIRECT(ADDRESS(9,22+COLUMNS($Q35:Y35)+2,,,ROWS(Y$4:Y35)))</f>
        <v>0</v>
      </c>
      <c r="Z35" s="6">
        <f ca="1">INDIRECT(ADDRESS(9,22+COLUMNS($Q35:Z35)+2,,,ROWS(Z$4:Z35)))</f>
        <v>0</v>
      </c>
      <c r="AA35" s="72">
        <f ca="1">INDIRECT(ADDRESS(34,27,,,ROWS(AA$4:AA35)))</f>
        <v>0</v>
      </c>
      <c r="AB35" s="72">
        <f ca="1">INDIRECT(ADDRESS(34,28,,,ROWS(AA$4:AA35)))</f>
        <v>0</v>
      </c>
      <c r="AD35" s="6">
        <f ca="1">INDIRECT(ADDRESS(13,22+COLUMNS($AD35:AD35),,,ROWS(AD$4:AD35)))</f>
        <v>0</v>
      </c>
      <c r="AE35" s="6">
        <f ca="1">INDIRECT(ADDRESS(13,22+COLUMNS($AD35:AE35),,,ROWS(AE$4:AE35)))</f>
        <v>0</v>
      </c>
      <c r="AF35" s="6">
        <f ca="1">INDIRECT(ADDRESS(13,22+COLUMNS($AD35:AF35),,,ROWS(AF$4:AF35)))</f>
        <v>0</v>
      </c>
      <c r="AG35" s="98" t="str">
        <f t="shared" ca="1" si="17"/>
        <v/>
      </c>
      <c r="AH35" s="98" t="str">
        <f t="shared" ca="1" si="18"/>
        <v/>
      </c>
      <c r="AI35" s="98" t="str">
        <f t="shared" ca="1" si="19"/>
        <v/>
      </c>
      <c r="AJ35" s="99" t="str">
        <f t="shared" ca="1" si="8"/>
        <v/>
      </c>
      <c r="AK35" s="98" t="str">
        <f t="shared" ca="1" si="20"/>
        <v/>
      </c>
      <c r="AL35" s="98" t="str">
        <f t="shared" ca="1" si="21"/>
        <v/>
      </c>
      <c r="AM35" s="98" t="str">
        <f t="shared" ca="1" si="22"/>
        <v/>
      </c>
      <c r="AN35" s="98" t="str">
        <f t="shared" ca="1" si="23"/>
        <v/>
      </c>
      <c r="AO35" s="98" t="str">
        <f t="shared" ca="1" si="24"/>
        <v/>
      </c>
    </row>
    <row r="36" spans="1:41" x14ac:dyDescent="0.25">
      <c r="A36" s="95" t="str">
        <f>ROWS($A$4:$A36)&amp;"."</f>
        <v>33.</v>
      </c>
      <c r="B36" s="100" t="str">
        <f ca="1">INDIRECT(ADDRESS(1,1,,,ROWS($B$4:$B36)))</f>
        <v>Player</v>
      </c>
      <c r="C36" s="10">
        <f ca="1">INDIRECT(ADDRESS(5,22+COLUMNS($C36:C36),,,ROWS(C$4:C36)))</f>
        <v>0</v>
      </c>
      <c r="D36" s="10">
        <f ca="1">INDIRECT(ADDRESS(5,22+COLUMNS($C36:D36),,,ROWS(D$4:D36)))</f>
        <v>0</v>
      </c>
      <c r="E36" s="10">
        <f ca="1">INDIRECT(ADDRESS(5,22+COLUMNS($C36:E36),,,ROWS(E$4:E36)))</f>
        <v>0</v>
      </c>
      <c r="F36" s="78" t="str">
        <f ca="1">INDIRECT(ADDRESS(5,22+COLUMNS($C36:F36),,,ROWS(F$4:F36)))</f>
        <v>-</v>
      </c>
      <c r="G36" s="10">
        <f ca="1">INDIRECT(ADDRESS(5,22+COLUMNS($C36:G36),,,ROWS(G$4:G36)))</f>
        <v>0</v>
      </c>
      <c r="H36" s="79" t="str">
        <f ca="1">INDIRECT(ADDRESS(5,22+COLUMNS($C36:H36)+1,,,ROWS(H$4:H36)))</f>
        <v>-</v>
      </c>
      <c r="I36" s="80" t="str">
        <f ca="1">INDIRECT(ADDRESS(5,22+COLUMNS($C36:I36)+2,,,ROWS(I$4:I36)))</f>
        <v>-</v>
      </c>
      <c r="J36" s="10">
        <f ca="1">INDIRECT(ADDRESS(5,22+COLUMNS($C36:J36)+2,,,ROWS(J$4:J36)))</f>
        <v>0</v>
      </c>
      <c r="K36" s="10">
        <f ca="1">INDIRECT(ADDRESS(5,22+COLUMNS($C36:K36)+2,,,ROWS(K$4:K36)))</f>
        <v>0</v>
      </c>
      <c r="L36" s="10">
        <f ca="1">INDIRECT(ADDRESS(5,22+COLUMNS($C36:L36)+2,,,ROWS(L$4:L36)))</f>
        <v>0</v>
      </c>
      <c r="M36" s="10">
        <f ca="1">INDIRECT(ADDRESS(5,22+COLUMNS($C36:M36)+2,,,ROWS(M$4:M36)))</f>
        <v>0</v>
      </c>
      <c r="N36" s="9">
        <f ca="1">INDIRECT(ADDRESS(33,27,,,ROWS(N$4:N36)))</f>
        <v>0</v>
      </c>
      <c r="O36" s="9">
        <f ca="1">INDIRECT(ADDRESS(33,28,,,ROWS(N$4:N36)))</f>
        <v>0</v>
      </c>
      <c r="Q36" s="8" t="str">
        <f ca="1">INDIRECT(ADDRESS(9,22+COLUMNS($Q36:Q36),,,ROWS(Q$4:Q36)))</f>
        <v>-</v>
      </c>
      <c r="R36" s="74" t="str">
        <f ca="1">INDIRECT(ADDRESS(9,22+COLUMNS($Q36:R36),,,ROWS(R$4:R36)))</f>
        <v>-</v>
      </c>
      <c r="S36" s="74" t="str">
        <f ca="1">INDIRECT(ADDRESS(9,22+COLUMNS($Q36:S36),,,ROWS(S$4:S36)))</f>
        <v>-</v>
      </c>
      <c r="T36" s="76" t="str">
        <f ca="1">INDIRECT(ADDRESS(9,22+COLUMNS($Q36:T36),,,ROWS(T$4:T36)))</f>
        <v>-</v>
      </c>
      <c r="U36" s="8" t="str">
        <f ca="1">INDIRECT(ADDRESS(9,22+COLUMNS($Q36:U36),,,ROWS(U$4:U36)))</f>
        <v>-</v>
      </c>
      <c r="V36" s="77" t="str">
        <f ca="1">INDIRECT(ADDRESS(9,22+COLUMNS($Q36:V36)+1,,,ROWS(V$4:V36)))</f>
        <v>-</v>
      </c>
      <c r="W36" s="75" t="str">
        <f ca="1">INDIRECT(ADDRESS(9,22+COLUMNS($Q36:W36)+2,,,ROWS(W$4:W36)))</f>
        <v>-</v>
      </c>
      <c r="X36" s="75" t="str">
        <f ca="1">INDIRECT(ADDRESS(9,22+COLUMNS($Q36:X36)+2,,,ROWS(X$4:X36)))</f>
        <v>-</v>
      </c>
      <c r="Y36" s="6">
        <f ca="1">INDIRECT(ADDRESS(9,22+COLUMNS($Q36:Y36)+2,,,ROWS(Y$4:Y36)))</f>
        <v>0</v>
      </c>
      <c r="Z36" s="6">
        <f ca="1">INDIRECT(ADDRESS(9,22+COLUMNS($Q36:Z36)+2,,,ROWS(Z$4:Z36)))</f>
        <v>0</v>
      </c>
      <c r="AA36" s="72">
        <f ca="1">INDIRECT(ADDRESS(34,27,,,ROWS(AA$4:AA36)))</f>
        <v>0</v>
      </c>
      <c r="AB36" s="72">
        <f ca="1">INDIRECT(ADDRESS(34,28,,,ROWS(AA$4:AA36)))</f>
        <v>0</v>
      </c>
      <c r="AD36" s="6">
        <f ca="1">INDIRECT(ADDRESS(13,22+COLUMNS($AD36:AD36),,,ROWS(AD$4:AD36)))</f>
        <v>0</v>
      </c>
      <c r="AE36" s="6">
        <f ca="1">INDIRECT(ADDRESS(13,22+COLUMNS($AD36:AE36),,,ROWS(AE$4:AE36)))</f>
        <v>0</v>
      </c>
      <c r="AF36" s="6">
        <f ca="1">INDIRECT(ADDRESS(13,22+COLUMNS($AD36:AF36),,,ROWS(AF$4:AF36)))</f>
        <v>0</v>
      </c>
      <c r="AG36" s="98" t="str">
        <f t="shared" ca="1" si="17"/>
        <v/>
      </c>
      <c r="AH36" s="98" t="str">
        <f t="shared" ca="1" si="18"/>
        <v/>
      </c>
      <c r="AI36" s="98" t="str">
        <f t="shared" ca="1" si="19"/>
        <v/>
      </c>
      <c r="AJ36" s="99" t="str">
        <f t="shared" ca="1" si="8"/>
        <v/>
      </c>
      <c r="AK36" s="98" t="str">
        <f t="shared" ca="1" si="20"/>
        <v/>
      </c>
      <c r="AL36" s="98" t="str">
        <f t="shared" ca="1" si="21"/>
        <v/>
      </c>
      <c r="AM36" s="98" t="str">
        <f t="shared" ca="1" si="22"/>
        <v/>
      </c>
      <c r="AN36" s="98" t="str">
        <f t="shared" ca="1" si="23"/>
        <v/>
      </c>
      <c r="AO36" s="98" t="str">
        <f t="shared" ca="1" si="24"/>
        <v/>
      </c>
    </row>
    <row r="37" spans="1:41" x14ac:dyDescent="0.25">
      <c r="A37" s="95" t="str">
        <f>ROWS($A$4:$A37)&amp;"."</f>
        <v>34.</v>
      </c>
      <c r="B37" s="100" t="str">
        <f ca="1">INDIRECT(ADDRESS(1,1,,,ROWS($B$4:$B37)))</f>
        <v>Player</v>
      </c>
      <c r="C37" s="10">
        <f ca="1">INDIRECT(ADDRESS(5,22+COLUMNS($C37:C37),,,ROWS(C$4:C37)))</f>
        <v>0</v>
      </c>
      <c r="D37" s="10">
        <f ca="1">INDIRECT(ADDRESS(5,22+COLUMNS($C37:D37),,,ROWS(D$4:D37)))</f>
        <v>0</v>
      </c>
      <c r="E37" s="10">
        <f ca="1">INDIRECT(ADDRESS(5,22+COLUMNS($C37:E37),,,ROWS(E$4:E37)))</f>
        <v>0</v>
      </c>
      <c r="F37" s="78" t="str">
        <f ca="1">INDIRECT(ADDRESS(5,22+COLUMNS($C37:F37),,,ROWS(F$4:F37)))</f>
        <v>-</v>
      </c>
      <c r="G37" s="10">
        <f ca="1">INDIRECT(ADDRESS(5,22+COLUMNS($C37:G37),,,ROWS(G$4:G37)))</f>
        <v>0</v>
      </c>
      <c r="H37" s="79" t="str">
        <f ca="1">INDIRECT(ADDRESS(5,22+COLUMNS($C37:H37)+1,,,ROWS(H$4:H37)))</f>
        <v>-</v>
      </c>
      <c r="I37" s="80" t="str">
        <f ca="1">INDIRECT(ADDRESS(5,22+COLUMNS($C37:I37)+2,,,ROWS(I$4:I37)))</f>
        <v>-</v>
      </c>
      <c r="J37" s="10">
        <f ca="1">INDIRECT(ADDRESS(5,22+COLUMNS($C37:J37)+2,,,ROWS(J$4:J37)))</f>
        <v>0</v>
      </c>
      <c r="K37" s="10">
        <f ca="1">INDIRECT(ADDRESS(5,22+COLUMNS($C37:K37)+2,,,ROWS(K$4:K37)))</f>
        <v>0</v>
      </c>
      <c r="L37" s="10">
        <f ca="1">INDIRECT(ADDRESS(5,22+COLUMNS($C37:L37)+2,,,ROWS(L$4:L37)))</f>
        <v>0</v>
      </c>
      <c r="M37" s="10">
        <f ca="1">INDIRECT(ADDRESS(5,22+COLUMNS($C37:M37)+2,,,ROWS(M$4:M37)))</f>
        <v>0</v>
      </c>
      <c r="N37" s="9">
        <f ca="1">INDIRECT(ADDRESS(33,27,,,ROWS(N$4:N37)))</f>
        <v>0</v>
      </c>
      <c r="O37" s="9">
        <f ca="1">INDIRECT(ADDRESS(33,28,,,ROWS(N$4:N37)))</f>
        <v>0</v>
      </c>
      <c r="Q37" s="8" t="str">
        <f ca="1">INDIRECT(ADDRESS(9,22+COLUMNS($Q37:Q37),,,ROWS(Q$4:Q37)))</f>
        <v>-</v>
      </c>
      <c r="R37" s="74" t="str">
        <f ca="1">INDIRECT(ADDRESS(9,22+COLUMNS($Q37:R37),,,ROWS(R$4:R37)))</f>
        <v>-</v>
      </c>
      <c r="S37" s="74" t="str">
        <f ca="1">INDIRECT(ADDRESS(9,22+COLUMNS($Q37:S37),,,ROWS(S$4:S37)))</f>
        <v>-</v>
      </c>
      <c r="T37" s="76" t="str">
        <f ca="1">INDIRECT(ADDRESS(9,22+COLUMNS($Q37:T37),,,ROWS(T$4:T37)))</f>
        <v>-</v>
      </c>
      <c r="U37" s="8" t="str">
        <f ca="1">INDIRECT(ADDRESS(9,22+COLUMNS($Q37:U37),,,ROWS(U$4:U37)))</f>
        <v>-</v>
      </c>
      <c r="V37" s="77" t="str">
        <f ca="1">INDIRECT(ADDRESS(9,22+COLUMNS($Q37:V37)+1,,,ROWS(V$4:V37)))</f>
        <v>-</v>
      </c>
      <c r="W37" s="75" t="str">
        <f ca="1">INDIRECT(ADDRESS(9,22+COLUMNS($Q37:W37)+2,,,ROWS(W$4:W37)))</f>
        <v>-</v>
      </c>
      <c r="X37" s="75" t="str">
        <f ca="1">INDIRECT(ADDRESS(9,22+COLUMNS($Q37:X37)+2,,,ROWS(X$4:X37)))</f>
        <v>-</v>
      </c>
      <c r="Y37" s="6">
        <f ca="1">INDIRECT(ADDRESS(9,22+COLUMNS($Q37:Y37)+2,,,ROWS(Y$4:Y37)))</f>
        <v>0</v>
      </c>
      <c r="Z37" s="6">
        <f ca="1">INDIRECT(ADDRESS(9,22+COLUMNS($Q37:Z37)+2,,,ROWS(Z$4:Z37)))</f>
        <v>0</v>
      </c>
      <c r="AA37" s="72">
        <f ca="1">INDIRECT(ADDRESS(34,27,,,ROWS(AA$4:AA37)))</f>
        <v>0</v>
      </c>
      <c r="AB37" s="72">
        <f ca="1">INDIRECT(ADDRESS(34,28,,,ROWS(AA$4:AA37)))</f>
        <v>0</v>
      </c>
      <c r="AD37" s="6">
        <f ca="1">INDIRECT(ADDRESS(13,22+COLUMNS($AD37:AD37),,,ROWS(AD$4:AD37)))</f>
        <v>0</v>
      </c>
      <c r="AE37" s="6">
        <f ca="1">INDIRECT(ADDRESS(13,22+COLUMNS($AD37:AE37),,,ROWS(AE$4:AE37)))</f>
        <v>0</v>
      </c>
      <c r="AF37" s="6">
        <f ca="1">INDIRECT(ADDRESS(13,22+COLUMNS($AD37:AF37),,,ROWS(AF$4:AF37)))</f>
        <v>0</v>
      </c>
      <c r="AG37" s="98" t="str">
        <f t="shared" ca="1" si="17"/>
        <v/>
      </c>
      <c r="AH37" s="98" t="str">
        <f t="shared" ca="1" si="18"/>
        <v/>
      </c>
      <c r="AI37" s="98" t="str">
        <f t="shared" ca="1" si="19"/>
        <v/>
      </c>
      <c r="AJ37" s="99" t="str">
        <f t="shared" ca="1" si="8"/>
        <v/>
      </c>
      <c r="AK37" s="98" t="str">
        <f t="shared" ca="1" si="20"/>
        <v/>
      </c>
      <c r="AL37" s="98" t="str">
        <f t="shared" ca="1" si="21"/>
        <v/>
      </c>
      <c r="AM37" s="98" t="str">
        <f t="shared" ca="1" si="22"/>
        <v/>
      </c>
      <c r="AN37" s="98" t="str">
        <f t="shared" ca="1" si="23"/>
        <v/>
      </c>
      <c r="AO37" s="98" t="str">
        <f t="shared" ca="1" si="24"/>
        <v/>
      </c>
    </row>
    <row r="38" spans="1:41" x14ac:dyDescent="0.25">
      <c r="A38" s="95" t="str">
        <f>ROWS($A$4:$A38)&amp;"."</f>
        <v>35.</v>
      </c>
      <c r="B38" s="100" t="str">
        <f ca="1">INDIRECT(ADDRESS(1,1,,,ROWS($B$4:$B38)))</f>
        <v>Player</v>
      </c>
      <c r="C38" s="10">
        <f ca="1">INDIRECT(ADDRESS(5,22+COLUMNS($C38:C38),,,ROWS(C$4:C38)))</f>
        <v>0</v>
      </c>
      <c r="D38" s="10">
        <f ca="1">INDIRECT(ADDRESS(5,22+COLUMNS($C38:D38),,,ROWS(D$4:D38)))</f>
        <v>0</v>
      </c>
      <c r="E38" s="10">
        <f ca="1">INDIRECT(ADDRESS(5,22+COLUMNS($C38:E38),,,ROWS(E$4:E38)))</f>
        <v>0</v>
      </c>
      <c r="F38" s="78" t="str">
        <f ca="1">INDIRECT(ADDRESS(5,22+COLUMNS($C38:F38),,,ROWS(F$4:F38)))</f>
        <v>-</v>
      </c>
      <c r="G38" s="10">
        <f ca="1">INDIRECT(ADDRESS(5,22+COLUMNS($C38:G38),,,ROWS(G$4:G38)))</f>
        <v>0</v>
      </c>
      <c r="H38" s="79" t="str">
        <f ca="1">INDIRECT(ADDRESS(5,22+COLUMNS($C38:H38)+1,,,ROWS(H$4:H38)))</f>
        <v>-</v>
      </c>
      <c r="I38" s="80" t="str">
        <f ca="1">INDIRECT(ADDRESS(5,22+COLUMNS($C38:I38)+2,,,ROWS(I$4:I38)))</f>
        <v>-</v>
      </c>
      <c r="J38" s="10">
        <f ca="1">INDIRECT(ADDRESS(5,22+COLUMNS($C38:J38)+2,,,ROWS(J$4:J38)))</f>
        <v>0</v>
      </c>
      <c r="K38" s="10">
        <f ca="1">INDIRECT(ADDRESS(5,22+COLUMNS($C38:K38)+2,,,ROWS(K$4:K38)))</f>
        <v>0</v>
      </c>
      <c r="L38" s="10">
        <f ca="1">INDIRECT(ADDRESS(5,22+COLUMNS($C38:L38)+2,,,ROWS(L$4:L38)))</f>
        <v>0</v>
      </c>
      <c r="M38" s="10">
        <f ca="1">INDIRECT(ADDRESS(5,22+COLUMNS($C38:M38)+2,,,ROWS(M$4:M38)))</f>
        <v>0</v>
      </c>
      <c r="N38" s="9">
        <f ca="1">INDIRECT(ADDRESS(33,27,,,ROWS(N$4:N38)))</f>
        <v>0</v>
      </c>
      <c r="O38" s="9">
        <f ca="1">INDIRECT(ADDRESS(33,28,,,ROWS(N$4:N38)))</f>
        <v>0</v>
      </c>
      <c r="Q38" s="8" t="str">
        <f ca="1">INDIRECT(ADDRESS(9,22+COLUMNS($Q38:Q38),,,ROWS(Q$4:Q38)))</f>
        <v>-</v>
      </c>
      <c r="R38" s="74" t="str">
        <f ca="1">INDIRECT(ADDRESS(9,22+COLUMNS($Q38:R38),,,ROWS(R$4:R38)))</f>
        <v>-</v>
      </c>
      <c r="S38" s="74" t="str">
        <f ca="1">INDIRECT(ADDRESS(9,22+COLUMNS($Q38:S38),,,ROWS(S$4:S38)))</f>
        <v>-</v>
      </c>
      <c r="T38" s="76" t="str">
        <f ca="1">INDIRECT(ADDRESS(9,22+COLUMNS($Q38:T38),,,ROWS(T$4:T38)))</f>
        <v>-</v>
      </c>
      <c r="U38" s="8" t="str">
        <f ca="1">INDIRECT(ADDRESS(9,22+COLUMNS($Q38:U38),,,ROWS(U$4:U38)))</f>
        <v>-</v>
      </c>
      <c r="V38" s="77" t="str">
        <f ca="1">INDIRECT(ADDRESS(9,22+COLUMNS($Q38:V38)+1,,,ROWS(V$4:V38)))</f>
        <v>-</v>
      </c>
      <c r="W38" s="75" t="str">
        <f ca="1">INDIRECT(ADDRESS(9,22+COLUMNS($Q38:W38)+2,,,ROWS(W$4:W38)))</f>
        <v>-</v>
      </c>
      <c r="X38" s="75" t="str">
        <f ca="1">INDIRECT(ADDRESS(9,22+COLUMNS($Q38:X38)+2,,,ROWS(X$4:X38)))</f>
        <v>-</v>
      </c>
      <c r="Y38" s="6">
        <f ca="1">INDIRECT(ADDRESS(9,22+COLUMNS($Q38:Y38)+2,,,ROWS(Y$4:Y38)))</f>
        <v>0</v>
      </c>
      <c r="Z38" s="6">
        <f ca="1">INDIRECT(ADDRESS(9,22+COLUMNS($Q38:Z38)+2,,,ROWS(Z$4:Z38)))</f>
        <v>0</v>
      </c>
      <c r="AA38" s="72">
        <f ca="1">INDIRECT(ADDRESS(34,27,,,ROWS(AA$4:AA38)))</f>
        <v>0</v>
      </c>
      <c r="AB38" s="72">
        <f ca="1">INDIRECT(ADDRESS(34,28,,,ROWS(AA$4:AA38)))</f>
        <v>0</v>
      </c>
      <c r="AD38" s="6">
        <f ca="1">INDIRECT(ADDRESS(13,22+COLUMNS($AD38:AD38),,,ROWS(AD$4:AD38)))</f>
        <v>0</v>
      </c>
      <c r="AE38" s="6">
        <f ca="1">INDIRECT(ADDRESS(13,22+COLUMNS($AD38:AE38),,,ROWS(AE$4:AE38)))</f>
        <v>0</v>
      </c>
      <c r="AF38" s="6">
        <f ca="1">INDIRECT(ADDRESS(13,22+COLUMNS($AD38:AF38),,,ROWS(AF$4:AF38)))</f>
        <v>0</v>
      </c>
      <c r="AG38" s="98" t="str">
        <f t="shared" ca="1" si="17"/>
        <v/>
      </c>
      <c r="AH38" s="98" t="str">
        <f t="shared" ca="1" si="18"/>
        <v/>
      </c>
      <c r="AI38" s="98" t="str">
        <f t="shared" ca="1" si="19"/>
        <v/>
      </c>
      <c r="AJ38" s="99" t="str">
        <f t="shared" ca="1" si="8"/>
        <v/>
      </c>
      <c r="AK38" s="98" t="str">
        <f t="shared" ca="1" si="20"/>
        <v/>
      </c>
      <c r="AL38" s="98" t="str">
        <f t="shared" ca="1" si="21"/>
        <v/>
      </c>
      <c r="AM38" s="98" t="str">
        <f t="shared" ca="1" si="22"/>
        <v/>
      </c>
      <c r="AN38" s="98" t="str">
        <f t="shared" ca="1" si="23"/>
        <v/>
      </c>
      <c r="AO38" s="98" t="str">
        <f t="shared" ca="1" si="24"/>
        <v/>
      </c>
    </row>
    <row r="39" spans="1:41" x14ac:dyDescent="0.25">
      <c r="A39" s="95" t="str">
        <f>ROWS($A$4:$A39)&amp;"."</f>
        <v>36.</v>
      </c>
      <c r="B39" s="100" t="str">
        <f ca="1">INDIRECT(ADDRESS(1,1,,,ROWS($B$4:$B39)))</f>
        <v>Player</v>
      </c>
      <c r="C39" s="10">
        <f ca="1">INDIRECT(ADDRESS(5,22+COLUMNS($C39:C39),,,ROWS(C$4:C39)))</f>
        <v>0</v>
      </c>
      <c r="D39" s="10">
        <f ca="1">INDIRECT(ADDRESS(5,22+COLUMNS($C39:D39),,,ROWS(D$4:D39)))</f>
        <v>0</v>
      </c>
      <c r="E39" s="10">
        <f ca="1">INDIRECT(ADDRESS(5,22+COLUMNS($C39:E39),,,ROWS(E$4:E39)))</f>
        <v>0</v>
      </c>
      <c r="F39" s="78" t="str">
        <f ca="1">INDIRECT(ADDRESS(5,22+COLUMNS($C39:F39),,,ROWS(F$4:F39)))</f>
        <v>-</v>
      </c>
      <c r="G39" s="10">
        <f ca="1">INDIRECT(ADDRESS(5,22+COLUMNS($C39:G39),,,ROWS(G$4:G39)))</f>
        <v>0</v>
      </c>
      <c r="H39" s="79" t="str">
        <f ca="1">INDIRECT(ADDRESS(5,22+COLUMNS($C39:H39)+1,,,ROWS(H$4:H39)))</f>
        <v>-</v>
      </c>
      <c r="I39" s="80" t="str">
        <f ca="1">INDIRECT(ADDRESS(5,22+COLUMNS($C39:I39)+2,,,ROWS(I$4:I39)))</f>
        <v>-</v>
      </c>
      <c r="J39" s="10">
        <f ca="1">INDIRECT(ADDRESS(5,22+COLUMNS($C39:J39)+2,,,ROWS(J$4:J39)))</f>
        <v>0</v>
      </c>
      <c r="K39" s="10">
        <f ca="1">INDIRECT(ADDRESS(5,22+COLUMNS($C39:K39)+2,,,ROWS(K$4:K39)))</f>
        <v>0</v>
      </c>
      <c r="L39" s="10">
        <f ca="1">INDIRECT(ADDRESS(5,22+COLUMNS($C39:L39)+2,,,ROWS(L$4:L39)))</f>
        <v>0</v>
      </c>
      <c r="M39" s="10">
        <f ca="1">INDIRECT(ADDRESS(5,22+COLUMNS($C39:M39)+2,,,ROWS(M$4:M39)))</f>
        <v>0</v>
      </c>
      <c r="N39" s="9">
        <f ca="1">INDIRECT(ADDRESS(33,27,,,ROWS(N$4:N39)))</f>
        <v>0</v>
      </c>
      <c r="O39" s="9">
        <f ca="1">INDIRECT(ADDRESS(33,28,,,ROWS(N$4:N39)))</f>
        <v>0</v>
      </c>
      <c r="Q39" s="8" t="str">
        <f ca="1">INDIRECT(ADDRESS(9,22+COLUMNS($Q39:Q39),,,ROWS(Q$4:Q39)))</f>
        <v>-</v>
      </c>
      <c r="R39" s="74" t="str">
        <f ca="1">INDIRECT(ADDRESS(9,22+COLUMNS($Q39:R39),,,ROWS(R$4:R39)))</f>
        <v>-</v>
      </c>
      <c r="S39" s="74" t="str">
        <f ca="1">INDIRECT(ADDRESS(9,22+COLUMNS($Q39:S39),,,ROWS(S$4:S39)))</f>
        <v>-</v>
      </c>
      <c r="T39" s="76" t="str">
        <f ca="1">INDIRECT(ADDRESS(9,22+COLUMNS($Q39:T39),,,ROWS(T$4:T39)))</f>
        <v>-</v>
      </c>
      <c r="U39" s="8" t="str">
        <f ca="1">INDIRECT(ADDRESS(9,22+COLUMNS($Q39:U39),,,ROWS(U$4:U39)))</f>
        <v>-</v>
      </c>
      <c r="V39" s="77" t="str">
        <f ca="1">INDIRECT(ADDRESS(9,22+COLUMNS($Q39:V39)+1,,,ROWS(V$4:V39)))</f>
        <v>-</v>
      </c>
      <c r="W39" s="75" t="str">
        <f ca="1">INDIRECT(ADDRESS(9,22+COLUMNS($Q39:W39)+2,,,ROWS(W$4:W39)))</f>
        <v>-</v>
      </c>
      <c r="X39" s="75" t="str">
        <f ca="1">INDIRECT(ADDRESS(9,22+COLUMNS($Q39:X39)+2,,,ROWS(X$4:X39)))</f>
        <v>-</v>
      </c>
      <c r="Y39" s="6">
        <f ca="1">INDIRECT(ADDRESS(9,22+COLUMNS($Q39:Y39)+2,,,ROWS(Y$4:Y39)))</f>
        <v>0</v>
      </c>
      <c r="Z39" s="6">
        <f ca="1">INDIRECT(ADDRESS(9,22+COLUMNS($Q39:Z39)+2,,,ROWS(Z$4:Z39)))</f>
        <v>0</v>
      </c>
      <c r="AA39" s="72">
        <f ca="1">INDIRECT(ADDRESS(34,27,,,ROWS(AA$4:AA39)))</f>
        <v>0</v>
      </c>
      <c r="AB39" s="72">
        <f ca="1">INDIRECT(ADDRESS(34,28,,,ROWS(AA$4:AA39)))</f>
        <v>0</v>
      </c>
      <c r="AD39" s="6">
        <f ca="1">INDIRECT(ADDRESS(13,22+COLUMNS($AD39:AD39),,,ROWS(AD$4:AD39)))</f>
        <v>0</v>
      </c>
      <c r="AE39" s="6">
        <f ca="1">INDIRECT(ADDRESS(13,22+COLUMNS($AD39:AE39),,,ROWS(AE$4:AE39)))</f>
        <v>0</v>
      </c>
      <c r="AF39" s="6">
        <f ca="1">INDIRECT(ADDRESS(13,22+COLUMNS($AD39:AF39),,,ROWS(AF$4:AF39)))</f>
        <v>0</v>
      </c>
      <c r="AG39" s="98" t="str">
        <f t="shared" ca="1" si="17"/>
        <v/>
      </c>
      <c r="AH39" s="98" t="str">
        <f t="shared" ca="1" si="18"/>
        <v/>
      </c>
      <c r="AI39" s="98" t="str">
        <f t="shared" ca="1" si="19"/>
        <v/>
      </c>
      <c r="AJ39" s="99" t="str">
        <f t="shared" ca="1" si="8"/>
        <v/>
      </c>
      <c r="AK39" s="98" t="str">
        <f t="shared" ca="1" si="20"/>
        <v/>
      </c>
      <c r="AL39" s="98" t="str">
        <f t="shared" ca="1" si="21"/>
        <v/>
      </c>
      <c r="AM39" s="98" t="str">
        <f t="shared" ca="1" si="22"/>
        <v/>
      </c>
      <c r="AN39" s="98" t="str">
        <f t="shared" ca="1" si="23"/>
        <v/>
      </c>
      <c r="AO39" s="98" t="str">
        <f t="shared" ca="1" si="24"/>
        <v/>
      </c>
    </row>
    <row r="40" spans="1:41" x14ac:dyDescent="0.25">
      <c r="A40" s="95" t="str">
        <f>ROWS($A$4:$A40)&amp;"."</f>
        <v>37.</v>
      </c>
      <c r="B40" s="100" t="str">
        <f ca="1">INDIRECT(ADDRESS(1,1,,,ROWS($B$4:$B40)))</f>
        <v>Player</v>
      </c>
      <c r="C40" s="10">
        <f ca="1">INDIRECT(ADDRESS(5,22+COLUMNS($C40:C40),,,ROWS(C$4:C40)))</f>
        <v>0</v>
      </c>
      <c r="D40" s="10">
        <f ca="1">INDIRECT(ADDRESS(5,22+COLUMNS($C40:D40),,,ROWS(D$4:D40)))</f>
        <v>0</v>
      </c>
      <c r="E40" s="10">
        <f ca="1">INDIRECT(ADDRESS(5,22+COLUMNS($C40:E40),,,ROWS(E$4:E40)))</f>
        <v>0</v>
      </c>
      <c r="F40" s="78" t="str">
        <f ca="1">INDIRECT(ADDRESS(5,22+COLUMNS($C40:F40),,,ROWS(F$4:F40)))</f>
        <v>-</v>
      </c>
      <c r="G40" s="10">
        <f ca="1">INDIRECT(ADDRESS(5,22+COLUMNS($C40:G40),,,ROWS(G$4:G40)))</f>
        <v>0</v>
      </c>
      <c r="H40" s="79" t="str">
        <f ca="1">INDIRECT(ADDRESS(5,22+COLUMNS($C40:H40)+1,,,ROWS(H$4:H40)))</f>
        <v>-</v>
      </c>
      <c r="I40" s="80" t="str">
        <f ca="1">INDIRECT(ADDRESS(5,22+COLUMNS($C40:I40)+2,,,ROWS(I$4:I40)))</f>
        <v>-</v>
      </c>
      <c r="J40" s="10">
        <f ca="1">INDIRECT(ADDRESS(5,22+COLUMNS($C40:J40)+2,,,ROWS(J$4:J40)))</f>
        <v>0</v>
      </c>
      <c r="K40" s="10">
        <f ca="1">INDIRECT(ADDRESS(5,22+COLUMNS($C40:K40)+2,,,ROWS(K$4:K40)))</f>
        <v>0</v>
      </c>
      <c r="L40" s="10">
        <f ca="1">INDIRECT(ADDRESS(5,22+COLUMNS($C40:L40)+2,,,ROWS(L$4:L40)))</f>
        <v>0</v>
      </c>
      <c r="M40" s="10">
        <f ca="1">INDIRECT(ADDRESS(5,22+COLUMNS($C40:M40)+2,,,ROWS(M$4:M40)))</f>
        <v>0</v>
      </c>
      <c r="N40" s="9">
        <f ca="1">INDIRECT(ADDRESS(33,27,,,ROWS(N$4:N40)))</f>
        <v>0</v>
      </c>
      <c r="O40" s="9">
        <f ca="1">INDIRECT(ADDRESS(33,28,,,ROWS(N$4:N40)))</f>
        <v>0</v>
      </c>
      <c r="Q40" s="8" t="str">
        <f ca="1">INDIRECT(ADDRESS(9,22+COLUMNS($Q40:Q40),,,ROWS(Q$4:Q40)))</f>
        <v>-</v>
      </c>
      <c r="R40" s="74" t="str">
        <f ca="1">INDIRECT(ADDRESS(9,22+COLUMNS($Q40:R40),,,ROWS(R$4:R40)))</f>
        <v>-</v>
      </c>
      <c r="S40" s="74" t="str">
        <f ca="1">INDIRECT(ADDRESS(9,22+COLUMNS($Q40:S40),,,ROWS(S$4:S40)))</f>
        <v>-</v>
      </c>
      <c r="T40" s="76" t="str">
        <f ca="1">INDIRECT(ADDRESS(9,22+COLUMNS($Q40:T40),,,ROWS(T$4:T40)))</f>
        <v>-</v>
      </c>
      <c r="U40" s="8" t="str">
        <f ca="1">INDIRECT(ADDRESS(9,22+COLUMNS($Q40:U40),,,ROWS(U$4:U40)))</f>
        <v>-</v>
      </c>
      <c r="V40" s="77" t="str">
        <f ca="1">INDIRECT(ADDRESS(9,22+COLUMNS($Q40:V40)+1,,,ROWS(V$4:V40)))</f>
        <v>-</v>
      </c>
      <c r="W40" s="75" t="str">
        <f ca="1">INDIRECT(ADDRESS(9,22+COLUMNS($Q40:W40)+2,,,ROWS(W$4:W40)))</f>
        <v>-</v>
      </c>
      <c r="X40" s="75" t="str">
        <f ca="1">INDIRECT(ADDRESS(9,22+COLUMNS($Q40:X40)+2,,,ROWS(X$4:X40)))</f>
        <v>-</v>
      </c>
      <c r="Y40" s="6">
        <f ca="1">INDIRECT(ADDRESS(9,22+COLUMNS($Q40:Y40)+2,,,ROWS(Y$4:Y40)))</f>
        <v>0</v>
      </c>
      <c r="Z40" s="6">
        <f ca="1">INDIRECT(ADDRESS(9,22+COLUMNS($Q40:Z40)+2,,,ROWS(Z$4:Z40)))</f>
        <v>0</v>
      </c>
      <c r="AA40" s="72">
        <f ca="1">INDIRECT(ADDRESS(34,27,,,ROWS(AA$4:AA40)))</f>
        <v>0</v>
      </c>
      <c r="AB40" s="72">
        <f ca="1">INDIRECT(ADDRESS(34,28,,,ROWS(AA$4:AA40)))</f>
        <v>0</v>
      </c>
      <c r="AD40" s="6">
        <f ca="1">INDIRECT(ADDRESS(13,22+COLUMNS($AD40:AD40),,,ROWS(AD$4:AD40)))</f>
        <v>0</v>
      </c>
      <c r="AE40" s="6">
        <f ca="1">INDIRECT(ADDRESS(13,22+COLUMNS($AD40:AE40),,,ROWS(AE$4:AE40)))</f>
        <v>0</v>
      </c>
      <c r="AF40" s="6">
        <f ca="1">INDIRECT(ADDRESS(13,22+COLUMNS($AD40:AF40),,,ROWS(AF$4:AF40)))</f>
        <v>0</v>
      </c>
      <c r="AG40" s="98" t="str">
        <f t="shared" ca="1" si="17"/>
        <v/>
      </c>
      <c r="AH40" s="98" t="str">
        <f t="shared" ca="1" si="18"/>
        <v/>
      </c>
      <c r="AI40" s="98" t="str">
        <f t="shared" ca="1" si="19"/>
        <v/>
      </c>
      <c r="AJ40" s="99" t="str">
        <f t="shared" ca="1" si="8"/>
        <v/>
      </c>
      <c r="AK40" s="98" t="str">
        <f t="shared" ca="1" si="20"/>
        <v/>
      </c>
      <c r="AL40" s="98" t="str">
        <f t="shared" ca="1" si="21"/>
        <v/>
      </c>
      <c r="AM40" s="98" t="str">
        <f t="shared" ca="1" si="22"/>
        <v/>
      </c>
      <c r="AN40" s="98" t="str">
        <f t="shared" ca="1" si="23"/>
        <v/>
      </c>
      <c r="AO40" s="98" t="str">
        <f t="shared" ca="1" si="24"/>
        <v/>
      </c>
    </row>
    <row r="41" spans="1:41" x14ac:dyDescent="0.25">
      <c r="A41" s="95" t="str">
        <f>ROWS($A$4:$A41)&amp;"."</f>
        <v>38.</v>
      </c>
      <c r="B41" s="100" t="str">
        <f ca="1">INDIRECT(ADDRESS(1,1,,,ROWS($B$4:$B41)))</f>
        <v>Player</v>
      </c>
      <c r="C41" s="10">
        <f ca="1">INDIRECT(ADDRESS(5,22+COLUMNS($C41:C41),,,ROWS(C$4:C41)))</f>
        <v>0</v>
      </c>
      <c r="D41" s="10">
        <f ca="1">INDIRECT(ADDRESS(5,22+COLUMNS($C41:D41),,,ROWS(D$4:D41)))</f>
        <v>0</v>
      </c>
      <c r="E41" s="10">
        <f ca="1">INDIRECT(ADDRESS(5,22+COLUMNS($C41:E41),,,ROWS(E$4:E41)))</f>
        <v>0</v>
      </c>
      <c r="F41" s="78" t="str">
        <f ca="1">INDIRECT(ADDRESS(5,22+COLUMNS($C41:F41),,,ROWS(F$4:F41)))</f>
        <v>-</v>
      </c>
      <c r="G41" s="10">
        <f ca="1">INDIRECT(ADDRESS(5,22+COLUMNS($C41:G41),,,ROWS(G$4:G41)))</f>
        <v>0</v>
      </c>
      <c r="H41" s="79" t="str">
        <f ca="1">INDIRECT(ADDRESS(5,22+COLUMNS($C41:H41)+1,,,ROWS(H$4:H41)))</f>
        <v>-</v>
      </c>
      <c r="I41" s="80" t="str">
        <f ca="1">INDIRECT(ADDRESS(5,22+COLUMNS($C41:I41)+2,,,ROWS(I$4:I41)))</f>
        <v>-</v>
      </c>
      <c r="J41" s="10">
        <f ca="1">INDIRECT(ADDRESS(5,22+COLUMNS($C41:J41)+2,,,ROWS(J$4:J41)))</f>
        <v>0</v>
      </c>
      <c r="K41" s="10">
        <f ca="1">INDIRECT(ADDRESS(5,22+COLUMNS($C41:K41)+2,,,ROWS(K$4:K41)))</f>
        <v>0</v>
      </c>
      <c r="L41" s="10">
        <f ca="1">INDIRECT(ADDRESS(5,22+COLUMNS($C41:L41)+2,,,ROWS(L$4:L41)))</f>
        <v>0</v>
      </c>
      <c r="M41" s="10">
        <f ca="1">INDIRECT(ADDRESS(5,22+COLUMNS($C41:M41)+2,,,ROWS(M$4:M41)))</f>
        <v>0</v>
      </c>
      <c r="N41" s="9">
        <f ca="1">INDIRECT(ADDRESS(33,27,,,ROWS(N$4:N41)))</f>
        <v>0</v>
      </c>
      <c r="O41" s="9">
        <f ca="1">INDIRECT(ADDRESS(33,28,,,ROWS(N$4:N41)))</f>
        <v>0</v>
      </c>
      <c r="Q41" s="8" t="str">
        <f ca="1">INDIRECT(ADDRESS(9,22+COLUMNS($Q41:Q41),,,ROWS(Q$4:Q41)))</f>
        <v>-</v>
      </c>
      <c r="R41" s="74" t="str">
        <f ca="1">INDIRECT(ADDRESS(9,22+COLUMNS($Q41:R41),,,ROWS(R$4:R41)))</f>
        <v>-</v>
      </c>
      <c r="S41" s="74" t="str">
        <f ca="1">INDIRECT(ADDRESS(9,22+COLUMNS($Q41:S41),,,ROWS(S$4:S41)))</f>
        <v>-</v>
      </c>
      <c r="T41" s="76" t="str">
        <f ca="1">INDIRECT(ADDRESS(9,22+COLUMNS($Q41:T41),,,ROWS(T$4:T41)))</f>
        <v>-</v>
      </c>
      <c r="U41" s="8" t="str">
        <f ca="1">INDIRECT(ADDRESS(9,22+COLUMNS($Q41:U41),,,ROWS(U$4:U41)))</f>
        <v>-</v>
      </c>
      <c r="V41" s="77" t="str">
        <f ca="1">INDIRECT(ADDRESS(9,22+COLUMNS($Q41:V41)+1,,,ROWS(V$4:V41)))</f>
        <v>-</v>
      </c>
      <c r="W41" s="75" t="str">
        <f ca="1">INDIRECT(ADDRESS(9,22+COLUMNS($Q41:W41)+2,,,ROWS(W$4:W41)))</f>
        <v>-</v>
      </c>
      <c r="X41" s="75" t="str">
        <f ca="1">INDIRECT(ADDRESS(9,22+COLUMNS($Q41:X41)+2,,,ROWS(X$4:X41)))</f>
        <v>-</v>
      </c>
      <c r="Y41" s="6">
        <f ca="1">INDIRECT(ADDRESS(9,22+COLUMNS($Q41:Y41)+2,,,ROWS(Y$4:Y41)))</f>
        <v>0</v>
      </c>
      <c r="Z41" s="6">
        <f ca="1">INDIRECT(ADDRESS(9,22+COLUMNS($Q41:Z41)+2,,,ROWS(Z$4:Z41)))</f>
        <v>0</v>
      </c>
      <c r="AA41" s="72">
        <f ca="1">INDIRECT(ADDRESS(34,27,,,ROWS(AA$4:AA41)))</f>
        <v>0</v>
      </c>
      <c r="AB41" s="72">
        <f ca="1">INDIRECT(ADDRESS(34,28,,,ROWS(AA$4:AA41)))</f>
        <v>0</v>
      </c>
      <c r="AD41" s="6">
        <f ca="1">INDIRECT(ADDRESS(13,22+COLUMNS($AD41:AD41),,,ROWS(AD$4:AD41)))</f>
        <v>0</v>
      </c>
      <c r="AE41" s="6">
        <f ca="1">INDIRECT(ADDRESS(13,22+COLUMNS($AD41:AE41),,,ROWS(AE$4:AE41)))</f>
        <v>0</v>
      </c>
      <c r="AF41" s="6">
        <f ca="1">INDIRECT(ADDRESS(13,22+COLUMNS($AD41:AF41),,,ROWS(AF$4:AF41)))</f>
        <v>0</v>
      </c>
      <c r="AG41" s="98" t="str">
        <f t="shared" ca="1" si="17"/>
        <v/>
      </c>
      <c r="AH41" s="98" t="str">
        <f t="shared" ca="1" si="18"/>
        <v/>
      </c>
      <c r="AI41" s="98" t="str">
        <f t="shared" ca="1" si="19"/>
        <v/>
      </c>
      <c r="AJ41" s="99" t="str">
        <f t="shared" ca="1" si="8"/>
        <v/>
      </c>
      <c r="AK41" s="98" t="str">
        <f t="shared" ca="1" si="20"/>
        <v/>
      </c>
      <c r="AL41" s="98" t="str">
        <f t="shared" ca="1" si="21"/>
        <v/>
      </c>
      <c r="AM41" s="98" t="str">
        <f t="shared" ca="1" si="22"/>
        <v/>
      </c>
      <c r="AN41" s="98" t="str">
        <f t="shared" ca="1" si="23"/>
        <v/>
      </c>
      <c r="AO41" s="98" t="str">
        <f t="shared" ca="1" si="24"/>
        <v/>
      </c>
    </row>
    <row r="42" spans="1:41" x14ac:dyDescent="0.25">
      <c r="A42" s="95" t="str">
        <f>ROWS($A$4:$A42)&amp;"."</f>
        <v>39.</v>
      </c>
      <c r="B42" s="100" t="str">
        <f ca="1">INDIRECT(ADDRESS(1,1,,,ROWS($B$4:$B42)))</f>
        <v>Player</v>
      </c>
      <c r="C42" s="10">
        <f ca="1">INDIRECT(ADDRESS(5,22+COLUMNS($C42:C42),,,ROWS(C$4:C42)))</f>
        <v>0</v>
      </c>
      <c r="D42" s="10">
        <f ca="1">INDIRECT(ADDRESS(5,22+COLUMNS($C42:D42),,,ROWS(D$4:D42)))</f>
        <v>0</v>
      </c>
      <c r="E42" s="10">
        <f ca="1">INDIRECT(ADDRESS(5,22+COLUMNS($C42:E42),,,ROWS(E$4:E42)))</f>
        <v>0</v>
      </c>
      <c r="F42" s="78" t="str">
        <f ca="1">INDIRECT(ADDRESS(5,22+COLUMNS($C42:F42),,,ROWS(F$4:F42)))</f>
        <v>-</v>
      </c>
      <c r="G42" s="10">
        <f ca="1">INDIRECT(ADDRESS(5,22+COLUMNS($C42:G42),,,ROWS(G$4:G42)))</f>
        <v>0</v>
      </c>
      <c r="H42" s="79" t="str">
        <f ca="1">INDIRECT(ADDRESS(5,22+COLUMNS($C42:H42)+1,,,ROWS(H$4:H42)))</f>
        <v>-</v>
      </c>
      <c r="I42" s="80" t="str">
        <f ca="1">INDIRECT(ADDRESS(5,22+COLUMNS($C42:I42)+2,,,ROWS(I$4:I42)))</f>
        <v>-</v>
      </c>
      <c r="J42" s="10">
        <f ca="1">INDIRECT(ADDRESS(5,22+COLUMNS($C42:J42)+2,,,ROWS(J$4:J42)))</f>
        <v>0</v>
      </c>
      <c r="K42" s="10">
        <f ca="1">INDIRECT(ADDRESS(5,22+COLUMNS($C42:K42)+2,,,ROWS(K$4:K42)))</f>
        <v>0</v>
      </c>
      <c r="L42" s="10">
        <f ca="1">INDIRECT(ADDRESS(5,22+COLUMNS($C42:L42)+2,,,ROWS(L$4:L42)))</f>
        <v>0</v>
      </c>
      <c r="M42" s="10">
        <f ca="1">INDIRECT(ADDRESS(5,22+COLUMNS($C42:M42)+2,,,ROWS(M$4:M42)))</f>
        <v>0</v>
      </c>
      <c r="N42" s="9">
        <f ca="1">INDIRECT(ADDRESS(33,27,,,ROWS(N$4:N42)))</f>
        <v>0</v>
      </c>
      <c r="O42" s="9">
        <f ca="1">INDIRECT(ADDRESS(33,28,,,ROWS(N$4:N42)))</f>
        <v>0</v>
      </c>
      <c r="Q42" s="8" t="str">
        <f ca="1">INDIRECT(ADDRESS(9,22+COLUMNS($Q42:Q42),,,ROWS(Q$4:Q42)))</f>
        <v>-</v>
      </c>
      <c r="R42" s="74" t="str">
        <f ca="1">INDIRECT(ADDRESS(9,22+COLUMNS($Q42:R42),,,ROWS(R$4:R42)))</f>
        <v>-</v>
      </c>
      <c r="S42" s="74" t="str">
        <f ca="1">INDIRECT(ADDRESS(9,22+COLUMNS($Q42:S42),,,ROWS(S$4:S42)))</f>
        <v>-</v>
      </c>
      <c r="T42" s="76" t="str">
        <f ca="1">INDIRECT(ADDRESS(9,22+COLUMNS($Q42:T42),,,ROWS(T$4:T42)))</f>
        <v>-</v>
      </c>
      <c r="U42" s="8" t="str">
        <f ca="1">INDIRECT(ADDRESS(9,22+COLUMNS($Q42:U42),,,ROWS(U$4:U42)))</f>
        <v>-</v>
      </c>
      <c r="V42" s="77" t="str">
        <f ca="1">INDIRECT(ADDRESS(9,22+COLUMNS($Q42:V42)+1,,,ROWS(V$4:V42)))</f>
        <v>-</v>
      </c>
      <c r="W42" s="75" t="str">
        <f ca="1">INDIRECT(ADDRESS(9,22+COLUMNS($Q42:W42)+2,,,ROWS(W$4:W42)))</f>
        <v>-</v>
      </c>
      <c r="X42" s="75" t="str">
        <f ca="1">INDIRECT(ADDRESS(9,22+COLUMNS($Q42:X42)+2,,,ROWS(X$4:X42)))</f>
        <v>-</v>
      </c>
      <c r="Y42" s="6">
        <f ca="1">INDIRECT(ADDRESS(9,22+COLUMNS($Q42:Y42)+2,,,ROWS(Y$4:Y42)))</f>
        <v>0</v>
      </c>
      <c r="Z42" s="6">
        <f ca="1">INDIRECT(ADDRESS(9,22+COLUMNS($Q42:Z42)+2,,,ROWS(Z$4:Z42)))</f>
        <v>0</v>
      </c>
      <c r="AA42" s="72">
        <f ca="1">INDIRECT(ADDRESS(34,27,,,ROWS(AA$4:AA42)))</f>
        <v>0</v>
      </c>
      <c r="AB42" s="72">
        <f ca="1">INDIRECT(ADDRESS(34,28,,,ROWS(AA$4:AA42)))</f>
        <v>0</v>
      </c>
      <c r="AD42" s="6">
        <f ca="1">INDIRECT(ADDRESS(13,22+COLUMNS($AD42:AD42),,,ROWS(AD$4:AD42)))</f>
        <v>0</v>
      </c>
      <c r="AE42" s="6">
        <f ca="1">INDIRECT(ADDRESS(13,22+COLUMNS($AD42:AE42),,,ROWS(AE$4:AE42)))</f>
        <v>0</v>
      </c>
      <c r="AF42" s="6">
        <f ca="1">INDIRECT(ADDRESS(13,22+COLUMNS($AD42:AF42),,,ROWS(AF$4:AF42)))</f>
        <v>0</v>
      </c>
      <c r="AG42" s="98" t="str">
        <f t="shared" ca="1" si="17"/>
        <v/>
      </c>
      <c r="AH42" s="98" t="str">
        <f t="shared" ca="1" si="18"/>
        <v/>
      </c>
      <c r="AI42" s="98" t="str">
        <f t="shared" ca="1" si="19"/>
        <v/>
      </c>
      <c r="AJ42" s="99" t="str">
        <f t="shared" ca="1" si="8"/>
        <v/>
      </c>
      <c r="AK42" s="98" t="str">
        <f t="shared" ca="1" si="20"/>
        <v/>
      </c>
      <c r="AL42" s="98" t="str">
        <f t="shared" ca="1" si="21"/>
        <v/>
      </c>
      <c r="AM42" s="98" t="str">
        <f t="shared" ca="1" si="22"/>
        <v/>
      </c>
      <c r="AN42" s="98" t="str">
        <f t="shared" ca="1" si="23"/>
        <v/>
      </c>
      <c r="AO42" s="98" t="str">
        <f t="shared" ca="1" si="24"/>
        <v/>
      </c>
    </row>
    <row r="43" spans="1:41" x14ac:dyDescent="0.25">
      <c r="A43" s="95" t="str">
        <f>ROWS($A$4:$A43)&amp;"."</f>
        <v>40.</v>
      </c>
      <c r="B43" s="100" t="str">
        <f ca="1">INDIRECT(ADDRESS(1,1,,,ROWS($B$4:$B43)))</f>
        <v>Player</v>
      </c>
      <c r="C43" s="10">
        <f ca="1">INDIRECT(ADDRESS(5,22+COLUMNS($C43:C43),,,ROWS(C$4:C43)))</f>
        <v>0</v>
      </c>
      <c r="D43" s="10">
        <f ca="1">INDIRECT(ADDRESS(5,22+COLUMNS($C43:D43),,,ROWS(D$4:D43)))</f>
        <v>0</v>
      </c>
      <c r="E43" s="10">
        <f ca="1">INDIRECT(ADDRESS(5,22+COLUMNS($C43:E43),,,ROWS(E$4:E43)))</f>
        <v>0</v>
      </c>
      <c r="F43" s="78" t="str">
        <f ca="1">INDIRECT(ADDRESS(5,22+COLUMNS($C43:F43),,,ROWS(F$4:F43)))</f>
        <v>-</v>
      </c>
      <c r="G43" s="10">
        <f ca="1">INDIRECT(ADDRESS(5,22+COLUMNS($C43:G43),,,ROWS(G$4:G43)))</f>
        <v>0</v>
      </c>
      <c r="H43" s="79" t="str">
        <f ca="1">INDIRECT(ADDRESS(5,22+COLUMNS($C43:H43)+1,,,ROWS(H$4:H43)))</f>
        <v>-</v>
      </c>
      <c r="I43" s="80" t="str">
        <f ca="1">INDIRECT(ADDRESS(5,22+COLUMNS($C43:I43)+2,,,ROWS(I$4:I43)))</f>
        <v>-</v>
      </c>
      <c r="J43" s="10">
        <f ca="1">INDIRECT(ADDRESS(5,22+COLUMNS($C43:J43)+2,,,ROWS(J$4:J43)))</f>
        <v>0</v>
      </c>
      <c r="K43" s="10">
        <f ca="1">INDIRECT(ADDRESS(5,22+COLUMNS($C43:K43)+2,,,ROWS(K$4:K43)))</f>
        <v>0</v>
      </c>
      <c r="L43" s="10">
        <f ca="1">INDIRECT(ADDRESS(5,22+COLUMNS($C43:L43)+2,,,ROWS(L$4:L43)))</f>
        <v>0</v>
      </c>
      <c r="M43" s="10">
        <f ca="1">INDIRECT(ADDRESS(5,22+COLUMNS($C43:M43)+2,,,ROWS(M$4:M43)))</f>
        <v>0</v>
      </c>
      <c r="N43" s="9">
        <f ca="1">INDIRECT(ADDRESS(33,27,,,ROWS(N$4:N43)))</f>
        <v>0</v>
      </c>
      <c r="O43" s="9">
        <f ca="1">INDIRECT(ADDRESS(33,28,,,ROWS(N$4:N43)))</f>
        <v>0</v>
      </c>
      <c r="Q43" s="8" t="str">
        <f ca="1">INDIRECT(ADDRESS(9,22+COLUMNS($Q43:Q43),,,ROWS(Q$4:Q43)))</f>
        <v>-</v>
      </c>
      <c r="R43" s="74" t="str">
        <f ca="1">INDIRECT(ADDRESS(9,22+COLUMNS($Q43:R43),,,ROWS(R$4:R43)))</f>
        <v>-</v>
      </c>
      <c r="S43" s="74" t="str">
        <f ca="1">INDIRECT(ADDRESS(9,22+COLUMNS($Q43:S43),,,ROWS(S$4:S43)))</f>
        <v>-</v>
      </c>
      <c r="T43" s="76" t="str">
        <f ca="1">INDIRECT(ADDRESS(9,22+COLUMNS($Q43:T43),,,ROWS(T$4:T43)))</f>
        <v>-</v>
      </c>
      <c r="U43" s="8" t="str">
        <f ca="1">INDIRECT(ADDRESS(9,22+COLUMNS($Q43:U43),,,ROWS(U$4:U43)))</f>
        <v>-</v>
      </c>
      <c r="V43" s="77" t="str">
        <f ca="1">INDIRECT(ADDRESS(9,22+COLUMNS($Q43:V43)+1,,,ROWS(V$4:V43)))</f>
        <v>-</v>
      </c>
      <c r="W43" s="75" t="str">
        <f ca="1">INDIRECT(ADDRESS(9,22+COLUMNS($Q43:W43)+2,,,ROWS(W$4:W43)))</f>
        <v>-</v>
      </c>
      <c r="X43" s="75" t="str">
        <f ca="1">INDIRECT(ADDRESS(9,22+COLUMNS($Q43:X43)+2,,,ROWS(X$4:X43)))</f>
        <v>-</v>
      </c>
      <c r="Y43" s="6">
        <f ca="1">INDIRECT(ADDRESS(9,22+COLUMNS($Q43:Y43)+2,,,ROWS(Y$4:Y43)))</f>
        <v>0</v>
      </c>
      <c r="Z43" s="6">
        <f ca="1">INDIRECT(ADDRESS(9,22+COLUMNS($Q43:Z43)+2,,,ROWS(Z$4:Z43)))</f>
        <v>0</v>
      </c>
      <c r="AA43" s="72">
        <f ca="1">INDIRECT(ADDRESS(34,27,,,ROWS(AA$4:AA43)))</f>
        <v>0</v>
      </c>
      <c r="AB43" s="72">
        <f ca="1">INDIRECT(ADDRESS(34,28,,,ROWS(AA$4:AA43)))</f>
        <v>0</v>
      </c>
      <c r="AD43" s="6">
        <f ca="1">INDIRECT(ADDRESS(13,22+COLUMNS($AD43:AD43),,,ROWS(AD$4:AD43)))</f>
        <v>0</v>
      </c>
      <c r="AE43" s="6">
        <f ca="1">INDIRECT(ADDRESS(13,22+COLUMNS($AD43:AE43),,,ROWS(AE$4:AE43)))</f>
        <v>0</v>
      </c>
      <c r="AF43" s="6">
        <f ca="1">INDIRECT(ADDRESS(13,22+COLUMNS($AD43:AF43),,,ROWS(AF$4:AF43)))</f>
        <v>0</v>
      </c>
      <c r="AG43" s="98" t="str">
        <f t="shared" ca="1" si="17"/>
        <v/>
      </c>
      <c r="AH43" s="98" t="str">
        <f t="shared" ca="1" si="18"/>
        <v/>
      </c>
      <c r="AI43" s="98" t="str">
        <f t="shared" ca="1" si="19"/>
        <v/>
      </c>
      <c r="AJ43" s="99" t="str">
        <f t="shared" ca="1" si="8"/>
        <v/>
      </c>
      <c r="AK43" s="98" t="str">
        <f t="shared" ca="1" si="20"/>
        <v/>
      </c>
      <c r="AL43" s="98" t="str">
        <f t="shared" ca="1" si="21"/>
        <v/>
      </c>
      <c r="AM43" s="98" t="str">
        <f t="shared" ca="1" si="22"/>
        <v/>
      </c>
      <c r="AN43" s="98" t="str">
        <f t="shared" ca="1" si="23"/>
        <v/>
      </c>
      <c r="AO43" s="98" t="str">
        <f t="shared" ca="1" si="24"/>
        <v/>
      </c>
    </row>
    <row r="45" spans="1:41" x14ac:dyDescent="0.25">
      <c r="C45" s="174" t="s">
        <v>67</v>
      </c>
      <c r="D45" s="174"/>
      <c r="E45" s="174"/>
      <c r="F45" s="174"/>
      <c r="G45" s="174"/>
      <c r="H45" s="3"/>
      <c r="I45" s="175" t="s">
        <v>68</v>
      </c>
      <c r="J45" s="176"/>
      <c r="K45" s="176"/>
      <c r="L45" s="176"/>
      <c r="M45" s="176"/>
      <c r="N45" s="177"/>
      <c r="Q45" s="174" t="s">
        <v>69</v>
      </c>
      <c r="R45" s="174"/>
      <c r="S45" s="174"/>
      <c r="T45" s="174"/>
      <c r="U45" s="174"/>
      <c r="V45" s="3"/>
      <c r="W45" s="175" t="s">
        <v>70</v>
      </c>
      <c r="X45" s="176"/>
      <c r="Y45" s="176"/>
      <c r="Z45" s="176"/>
      <c r="AA45" s="176"/>
      <c r="AB45" s="177"/>
    </row>
    <row r="46" spans="1:41" x14ac:dyDescent="0.25">
      <c r="C46" s="164" t="str">
        <f ca="1">IF($G46="","",IF(ISERROR(LARGE($F$4:$F$43,ROWS($G$46:$G46))),"",RANK($G46,$F$4:$F$43,0)&amp;". "&amp;INDEX($B$4:$B$43,MATCH(SMALL($AG$4:$AG$43,ROWS($G$46:$G46)),$AG$4:$AG$43,0))))</f>
        <v>1. Eloise Borcoski</v>
      </c>
      <c r="D46" s="164"/>
      <c r="E46" s="164"/>
      <c r="F46" s="164"/>
      <c r="G46" s="13">
        <f ca="1">IF(ISERROR(LARGE($F$4:$F$43,ROWS($G$46:$G46))),"",IF(LARGE($F$4:$F$43,ROWS($G$46:$G46))=0,"",LARGE($F$4:$F$43,ROWS($G$46:$G46))))</f>
        <v>101</v>
      </c>
      <c r="H46" s="3"/>
      <c r="I46" s="165" t="str">
        <f ca="1">IF($M46="","",IF(ISERROR(LARGE($H$4:$H$43,ROWS($M$46:$M46))),"",RANK(M46,$H$4:$H$43,0)&amp;". "&amp;INDEX($B$4:$B$43,MATCH(SMALL($AH$4:$AH$43,ROWS($M$46:$M46)),$AH$4:$AH$43,0))))</f>
        <v>1. Eloise Borcoski</v>
      </c>
      <c r="J46" s="166"/>
      <c r="K46" s="166"/>
      <c r="L46" s="167"/>
      <c r="M46" s="157">
        <f ca="1">IF(ISERROR(LARGE($H$4:$H$43,ROWS($M$46:$M46))),"",IF(LARGE($H$4:$H$43,ROWS($M$46:$M46))=0,"",LARGE($H$4:$H$43,ROWS($M$46:$M46))))</f>
        <v>33.666666666666664</v>
      </c>
      <c r="N46" s="158"/>
      <c r="Q46" s="164" t="str">
        <f ca="1">IF($U46="","",IF(ISERROR(LARGE($T$4:$T$43,ROWS($U$46:$U46))),"",RANK($U46,$T$4:$T$43,0)&amp;". "&amp;INDEX($B$4:$B$43,MATCH(SMALL($AL$4:$AL$43,ROWS($U$46:$U46)),$AL$4:$AL$43,0))))</f>
        <v>1. Sammy Borcoski</v>
      </c>
      <c r="R46" s="164"/>
      <c r="S46" s="164"/>
      <c r="T46" s="164"/>
      <c r="U46" s="13">
        <f ca="1">IF(ISERROR(LARGE($T$4:$T$43,ROWS($U$46:$U46))),"",IF(LARGE($T$4:$T$43,ROWS($U$46:$U46))=0,"",LARGE($T$4:$T$43,ROWS($U$46:$U46))))</f>
        <v>10</v>
      </c>
      <c r="V46" s="3"/>
      <c r="W46" s="164" t="str">
        <f ca="1">IF($AA46="","",IF(ISERROR(SMALL($V$4:$V$43,ROWS($AA$46:$AA46))),"",RANK($AA46,$V$4:$V$43,1)&amp;". "&amp;INDEX($B$4:$B$43,MATCH(SMALL($AM$4:$AM$43,ROWS($AA$46:$AA46)),$AM$4:$AM$43,0))))</f>
        <v>1. Sammy Borcoski</v>
      </c>
      <c r="X46" s="164"/>
      <c r="Y46" s="164"/>
      <c r="Z46" s="164"/>
      <c r="AA46" s="157">
        <f ca="1">IF(ISERROR(SMALL($V$4:$V$43,ROWS($AA$46:$AA46))),"",SMALL($V$4:$V$43,ROWS($AA$46:$AA46)))</f>
        <v>6.6</v>
      </c>
      <c r="AB46" s="158"/>
    </row>
    <row r="47" spans="1:41" x14ac:dyDescent="0.25">
      <c r="C47" s="164" t="str">
        <f ca="1">IF($G47="","",IF(ISERROR(LARGE($F$4:$F$43,ROWS($G$46:$G47))),"",RANK($G47,$F$4:$F$43,0)&amp;". "&amp;INDEX($B$4:$B$43,MATCH(SMALL($AG$4:$AG$43,ROWS($G$46:$G47)),$AG$4:$AG$43,0))))</f>
        <v>2. Jodie Dean</v>
      </c>
      <c r="D47" s="164"/>
      <c r="E47" s="164"/>
      <c r="F47" s="164"/>
      <c r="G47" s="13">
        <f ca="1">IF(ISERROR(LARGE($F$4:$F$43,ROWS($G$46:$G47))),"",IF(LARGE($F$4:$F$43,ROWS($G$46:$G47))=0,"",LARGE($F$4:$F$43,ROWS($G$46:$G47))))</f>
        <v>82</v>
      </c>
      <c r="H47" s="3"/>
      <c r="I47" s="165" t="str">
        <f ca="1">IF($M47="","",IF(ISERROR(LARGE($H$4:$H$43,ROWS($M$46:$M47))),"",RANK(M47,$H$4:$H$43,0)&amp;". "&amp;INDEX($B$4:$B$43,MATCH(SMALL($AH$4:$AH$43,ROWS($M$46:$M47)),$AH$4:$AH$43,0))))</f>
        <v>2. Izzy Sharp</v>
      </c>
      <c r="J47" s="166"/>
      <c r="K47" s="166"/>
      <c r="L47" s="167"/>
      <c r="M47" s="157">
        <f ca="1">IF(ISERROR(LARGE($H$4:$H$43,ROWS($M$46:$M47))),"",IF(LARGE($H$4:$H$43,ROWS($M$46:$M47))=0,"",LARGE($H$4:$H$43,ROWS($M$46:$M47))))</f>
        <v>30</v>
      </c>
      <c r="N47" s="158"/>
      <c r="Q47" s="164" t="str">
        <f ca="1">IF($U47="","",IF(ISERROR(LARGE($T$4:$T$43,ROWS($U$46:$U47))),"",RANK($U47,$T$4:$T$43,0)&amp;". "&amp;INDEX($B$4:$B$43,MATCH(SMALL($AL$4:$AL$43,ROWS($U$46:$U47)),$AL$4:$AL$43,0))))</f>
        <v>2. Libby Stead</v>
      </c>
      <c r="R47" s="164"/>
      <c r="S47" s="164"/>
      <c r="T47" s="164"/>
      <c r="U47" s="13">
        <f ca="1">IF(ISERROR(LARGE($T$4:$T$43,ROWS($U$46:$U47))),"",IF(LARGE($T$4:$T$43,ROWS($U$46:$U47))=0,"",LARGE($T$4:$T$43,ROWS($U$46:$U47))))</f>
        <v>3</v>
      </c>
      <c r="V47" s="3"/>
      <c r="W47" s="164" t="str">
        <f ca="1">IF($AA47="","",IF(ISERROR(SMALL($V$4:$V$43,ROWS($AA$46:$AA47))),"",RANK($AA47,$V$4:$V$43,1)&amp;". "&amp;INDEX($B$4:$B$43,MATCH(SMALL($AM$4:$AM$43,ROWS($AA$46:$AA47)),$AM$4:$AM$43,0))))</f>
        <v>2. Hannah Biddulph</v>
      </c>
      <c r="X47" s="164"/>
      <c r="Y47" s="164"/>
      <c r="Z47" s="164"/>
      <c r="AA47" s="157">
        <f ca="1">IF(ISERROR(SMALL($V$4:$V$43,ROWS($AA$46:$AA47))),"",SMALL($V$4:$V$43,ROWS($AA$46:$AA47)))</f>
        <v>13.5</v>
      </c>
      <c r="AB47" s="158"/>
    </row>
    <row r="48" spans="1:41" x14ac:dyDescent="0.25">
      <c r="C48" s="164" t="str">
        <f ca="1">IF($G48="","",IF(ISERROR(LARGE($F$4:$F$43,ROWS($G$46:$G48))),"",RANK($G48,$F$4:$F$43,0)&amp;". "&amp;INDEX($B$4:$B$43,MATCH(SMALL($AG$4:$AG$43,ROWS($G$46:$G48)),$AG$4:$AG$43,0))))</f>
        <v>3. Mikayla Norton</v>
      </c>
      <c r="D48" s="164"/>
      <c r="E48" s="164"/>
      <c r="F48" s="164"/>
      <c r="G48" s="13">
        <f ca="1">IF(ISERROR(LARGE($F$4:$F$43,ROWS($G$46:$G48))),"",IF(LARGE($F$4:$F$43,ROWS($G$46:$G48))=0,"",LARGE($F$4:$F$43,ROWS($G$46:$G48))))</f>
        <v>38</v>
      </c>
      <c r="H48" s="3"/>
      <c r="I48" s="165" t="str">
        <f ca="1">IF($M48="","",IF(ISERROR(LARGE($H$4:$H$43,ROWS($M$46:$M48))),"",RANK(M48,$H$4:$H$43,0)&amp;". "&amp;INDEX($B$4:$B$43,MATCH(SMALL($AH$4:$AH$43,ROWS($M$46:$M48)),$AH$4:$AH$43,0))))</f>
        <v>3. Kelly Hodder</v>
      </c>
      <c r="J48" s="166"/>
      <c r="K48" s="166"/>
      <c r="L48" s="167"/>
      <c r="M48" s="157">
        <f ca="1">IF(ISERROR(LARGE($H$4:$H$43,ROWS($M$46:$M48))),"",IF(LARGE($H$4:$H$43,ROWS($M$46:$M48))=0,"",LARGE($H$4:$H$43,ROWS($M$46:$M48))))</f>
        <v>26</v>
      </c>
      <c r="N48" s="158"/>
      <c r="Q48" s="164" t="str">
        <f ca="1">IF($U48="","",IF(ISERROR(LARGE($T$4:$T$43,ROWS($U$46:$U48))),"",RANK($U48,$T$4:$T$43,0)&amp;". "&amp;INDEX($B$4:$B$43,MATCH(SMALL($AL$4:$AL$43,ROWS($U$46:$U48)),$AL$4:$AL$43,0))))</f>
        <v>2. Michaela Yoon</v>
      </c>
      <c r="R48" s="164"/>
      <c r="S48" s="164"/>
      <c r="T48" s="164"/>
      <c r="U48" s="13">
        <f ca="1">IF(ISERROR(LARGE($T$4:$T$43,ROWS($U$46:$U48))),"",IF(LARGE($T$4:$T$43,ROWS($U$46:$U48))=0,"",LARGE($T$4:$T$43,ROWS($U$46:$U48))))</f>
        <v>3</v>
      </c>
      <c r="V48" s="3"/>
      <c r="W48" s="164" t="str">
        <f ca="1">IF($AA48="","",IF(ISERROR(SMALL($V$4:$V$43,ROWS($AA$46:$AA48))),"",RANK($AA48,$V$4:$V$43,1)&amp;". "&amp;INDEX($B$4:$B$43,MATCH(SMALL($AM$4:$AM$43,ROWS($AA$46:$AA48)),$AM$4:$AM$43,0))))</f>
        <v>3. Libby Stead</v>
      </c>
      <c r="X48" s="164"/>
      <c r="Y48" s="164"/>
      <c r="Z48" s="164"/>
      <c r="AA48" s="157">
        <f ca="1">IF(ISERROR(SMALL($V$4:$V$43,ROWS($AA$46:$AA48))),"",SMALL($V$4:$V$43,ROWS($AA$46:$AA48)))</f>
        <v>15.666666666666666</v>
      </c>
      <c r="AB48" s="158"/>
    </row>
    <row r="49" spans="3:32" x14ac:dyDescent="0.25">
      <c r="C49" s="164" t="str">
        <f ca="1">IF($G49="","",IF(ISERROR(LARGE($F$4:$F$43,ROWS($G$46:$G49))),"",RANK($G49,$F$4:$F$43,0)&amp;". "&amp;INDEX($B$4:$B$43,MATCH(SMALL($AG$4:$AG$43,ROWS($G$46:$G49)),$AG$4:$AG$43,0))))</f>
        <v>4. Sammy Borcoski</v>
      </c>
      <c r="D49" s="164"/>
      <c r="E49" s="164"/>
      <c r="F49" s="164"/>
      <c r="G49" s="13">
        <f ca="1">IF(ISERROR(LARGE($F$4:$F$43,ROWS($G$46:$G49))),"",IF(LARGE($F$4:$F$43,ROWS($G$46:$G49))=0,"",LARGE($F$4:$F$43,ROWS($G$46:$G49))))</f>
        <v>37</v>
      </c>
      <c r="H49" s="3"/>
      <c r="I49" s="165" t="str">
        <f ca="1">IF($M49="","",IF(ISERROR(LARGE($H$4:$H$43,ROWS($M$46:$M49))),"",RANK(M49,$H$4:$H$43,0)&amp;". "&amp;INDEX($B$4:$B$43,MATCH(SMALL($AH$4:$AH$43,ROWS($M$46:$M49)),$AH$4:$AH$43,0))))</f>
        <v>4. Catherine Hockly</v>
      </c>
      <c r="J49" s="166"/>
      <c r="K49" s="166"/>
      <c r="L49" s="167"/>
      <c r="M49" s="157">
        <f ca="1">IF(ISERROR(LARGE($H$4:$H$43,ROWS($M$46:$M49))),"",IF(LARGE($H$4:$H$43,ROWS($M$46:$M49))=0,"",LARGE($H$4:$H$43,ROWS($M$46:$M49))))</f>
        <v>20</v>
      </c>
      <c r="N49" s="158"/>
      <c r="Q49" s="164" t="str">
        <f ca="1">IF($U49="","",IF(ISERROR(LARGE($T$4:$T$43,ROWS($U$46:$U49))),"",RANK($U49,$T$4:$T$43,0)&amp;". "&amp;INDEX($B$4:$B$43,MATCH(SMALL($AL$4:$AL$43,ROWS($U$46:$U49)),$AL$4:$AL$43,0))))</f>
        <v>4. Abigail Hotton</v>
      </c>
      <c r="R49" s="164"/>
      <c r="S49" s="164"/>
      <c r="T49" s="164"/>
      <c r="U49" s="13">
        <f ca="1">IF(ISERROR(LARGE($T$4:$T$43,ROWS($U$46:$U49))),"",IF(LARGE($T$4:$T$43,ROWS($U$46:$U49))=0,"",LARGE($T$4:$T$43,ROWS($U$46:$U49))))</f>
        <v>2</v>
      </c>
      <c r="V49" s="3"/>
      <c r="W49" s="164" t="str">
        <f ca="1">IF($AA49="","",IF(ISERROR(SMALL($V$4:$V$43,ROWS($AA$46:$AA49))),"",RANK($AA49,$V$4:$V$43,1)&amp;". "&amp;INDEX($B$4:$B$43,MATCH(SMALL($AM$4:$AM$43,ROWS($AA$46:$AA49)),$AM$4:$AM$43,0))))</f>
        <v>4. Abigail Hotton</v>
      </c>
      <c r="X49" s="164"/>
      <c r="Y49" s="164"/>
      <c r="Z49" s="164"/>
      <c r="AA49" s="157">
        <f ca="1">IF(ISERROR(SMALL($V$4:$V$43,ROWS($AA$46:$AA49))),"",SMALL($V$4:$V$43,ROWS($AA$46:$AA49)))</f>
        <v>16</v>
      </c>
      <c r="AB49" s="158"/>
    </row>
    <row r="50" spans="3:32" x14ac:dyDescent="0.25">
      <c r="C50" s="164" t="str">
        <f ca="1">IF($G50="","",IF(ISERROR(LARGE($F$4:$F$43,ROWS($G$46:$G50))),"",RANK($G50,$F$4:$F$43,0)&amp;". "&amp;INDEX($B$4:$B$43,MATCH(SMALL($AG$4:$AG$43,ROWS($G$46:$G50)),$AG$4:$AG$43,0))))</f>
        <v>5. Izzy Sharp</v>
      </c>
      <c r="D50" s="164"/>
      <c r="E50" s="164"/>
      <c r="F50" s="164"/>
      <c r="G50" s="13">
        <f ca="1">IF(ISERROR(LARGE($F$4:$F$43,ROWS($G$46:$G50))),"",IF(LARGE($F$4:$F$43,ROWS($G$46:$G50))=0,"",LARGE($F$4:$F$43,ROWS($G$46:$G50))))</f>
        <v>30</v>
      </c>
      <c r="H50" s="3"/>
      <c r="I50" s="165" t="str">
        <f ca="1">IF($M50="","",IF(ISERROR(LARGE($H$4:$H$43,ROWS($M$46:$M50))),"",RANK(M50,$H$4:$H$43,0)&amp;". "&amp;INDEX($B$4:$B$43,MATCH(SMALL($AH$4:$AH$43,ROWS($M$46:$M50)),$AH$4:$AH$43,0))))</f>
        <v>5. Mikayla Norton</v>
      </c>
      <c r="J50" s="166"/>
      <c r="K50" s="166"/>
      <c r="L50" s="167"/>
      <c r="M50" s="157">
        <f ca="1">IF(ISERROR(LARGE($H$4:$H$43,ROWS($M$46:$M50))),"",IF(LARGE($H$4:$H$43,ROWS($M$46:$M50))=0,"",LARGE($H$4:$H$43,ROWS($M$46:$M50))))</f>
        <v>19</v>
      </c>
      <c r="N50" s="158"/>
      <c r="Q50" s="164" t="str">
        <f ca="1">IF($U50="","",IF(ISERROR(LARGE($T$4:$T$43,ROWS($U$46:$U50))),"",RANK($U50,$T$4:$T$43,0)&amp;". "&amp;INDEX($B$4:$B$43,MATCH(SMALL($AL$4:$AL$43,ROWS($U$46:$U50)),$AL$4:$AL$43,0))))</f>
        <v>4. Hannah Biddulph</v>
      </c>
      <c r="R50" s="164"/>
      <c r="S50" s="164"/>
      <c r="T50" s="164"/>
      <c r="U50" s="13">
        <f ca="1">IF(ISERROR(LARGE($T$4:$T$43,ROWS($U$46:$U50))),"",IF(LARGE($T$4:$T$43,ROWS($U$46:$U50))=0,"",LARGE($T$4:$T$43,ROWS($U$46:$U50))))</f>
        <v>2</v>
      </c>
      <c r="V50" s="3"/>
      <c r="W50" s="164" t="str">
        <f ca="1">IF($AA50="","",IF(ISERROR(SMALL($V$4:$V$43,ROWS($AA$46:$AA50))),"",RANK($AA50,$V$4:$V$43,1)&amp;". "&amp;INDEX($B$4:$B$43,MATCH(SMALL($AM$4:$AM$43,ROWS($AA$46:$AA50)),$AM$4:$AM$43,0))))</f>
        <v>5. Michaela Yoon</v>
      </c>
      <c r="X50" s="164"/>
      <c r="Y50" s="164"/>
      <c r="Z50" s="164"/>
      <c r="AA50" s="157">
        <f ca="1">IF(ISERROR(SMALL($V$4:$V$43,ROWS($AA$46:$AA50))),"",SMALL($V$4:$V$43,ROWS($AA$46:$AA50)))</f>
        <v>20.333333333333332</v>
      </c>
      <c r="AB50" s="158"/>
    </row>
    <row r="51" spans="3:32" x14ac:dyDescent="0.25">
      <c r="F51" s="2"/>
      <c r="H51" s="3"/>
      <c r="T51" s="2"/>
      <c r="V51" s="3"/>
      <c r="W51" s="96"/>
      <c r="X51" s="96"/>
      <c r="Y51" s="94"/>
      <c r="Z51" s="94"/>
      <c r="AA51" s="94"/>
      <c r="AB51" s="94"/>
    </row>
    <row r="52" spans="3:32" x14ac:dyDescent="0.25">
      <c r="C52" s="160" t="s">
        <v>71</v>
      </c>
      <c r="D52" s="161"/>
      <c r="E52" s="161"/>
      <c r="F52" s="161"/>
      <c r="G52" s="162"/>
      <c r="H52" s="3"/>
      <c r="I52" s="160" t="s">
        <v>72</v>
      </c>
      <c r="J52" s="161"/>
      <c r="K52" s="161"/>
      <c r="L52" s="161"/>
      <c r="M52" s="161"/>
      <c r="N52" s="162"/>
      <c r="Q52" s="163" t="s">
        <v>73</v>
      </c>
      <c r="R52" s="163"/>
      <c r="S52" s="163"/>
      <c r="T52" s="163"/>
      <c r="U52" s="163"/>
      <c r="V52" s="3"/>
      <c r="W52" s="160" t="s">
        <v>74</v>
      </c>
      <c r="X52" s="161"/>
      <c r="Y52" s="161"/>
      <c r="Z52" s="161"/>
      <c r="AA52" s="161"/>
      <c r="AB52" s="162"/>
    </row>
    <row r="53" spans="3:32" x14ac:dyDescent="0.25">
      <c r="C53" s="159" t="str">
        <f ca="1">IF($G53="","",RANK($G53,$AJ$4:$AJ$43,0)&amp;". "&amp;INDEX($B$4:$B$43,MATCH(SMALL($AK$4:$AK$43,ROWS($G$53:$G53)),$AK$4:$AK$43,0)))</f>
        <v>1. Izzy Sharp</v>
      </c>
      <c r="D53" s="159"/>
      <c r="E53" s="159"/>
      <c r="F53" s="159"/>
      <c r="G53" s="97">
        <f ca="1">IF(ISERROR(LARGE($AJ$4:$AJ$43,ROWS($G$53:$G53))),"",IF(LARGE($AJ$4:$AJ$43,ROWS($G$53:$G53))=0,"",LARGE($AJ$4:$AJ$43,ROWS($G$53:$G53))))</f>
        <v>0.8</v>
      </c>
      <c r="H53" s="3"/>
      <c r="I53" s="159" t="str">
        <f ca="1">IF($M53="","",IF(ISERROR(LARGE($I$4:$I$43,ROWS($M$53:$M53))),"",RANK($M53,$I$4:$I$43,0)&amp;". "&amp;INDEX($B$4:$B$43,MATCH(SMALL($AI$4:$AI$43,ROWS($M$53:$M53)),$AI$4:$AI$43,0))))</f>
        <v>1. Lexie Boon</v>
      </c>
      <c r="J53" s="159"/>
      <c r="K53" s="159"/>
      <c r="L53" s="159"/>
      <c r="M53" s="157">
        <f ca="1">IF(ISERROR(LARGE($I$4:$I$43,ROWS($M$53:$M53))),"",IF(LARGE($I$4:$I$43,ROWS($M$53:$M53))=0,"",LARGE($I$4:$I$43,ROWS($M$53:$M53))))</f>
        <v>300</v>
      </c>
      <c r="N53" s="158"/>
      <c r="Q53" s="159" t="str">
        <f ca="1">IF($U53="","",IF(ISERROR(SMALL($X$4:$X$43,ROWS($U$53:$U53))),"",RANK($U53,$X$4:$X$43,1)&amp;". "&amp;INDEX($B$4:$B$43,MATCH(SMALL($AO$4:$AO$43,ROWS($U$53:$U53)),$AO$4:$AO$43,0))))</f>
        <v>1. Libby Stead</v>
      </c>
      <c r="R53" s="159"/>
      <c r="S53" s="159"/>
      <c r="T53" s="159"/>
      <c r="U53" s="15">
        <f ca="1">IF(ISERROR(SMALL($X$4:$X$43,ROWS($U$53:$U53))),"",SMALL($X$4:$X$43,ROWS($U$53:$U53)))</f>
        <v>2.94</v>
      </c>
      <c r="V53" s="3"/>
      <c r="W53" s="159" t="str">
        <f ca="1">IF($AA53="","",IF(ISERROR(SMALL($W$4:$W$43,ROWS($AA$53:$AA53))),"",RANK($AA53,$W$4:$W$43,1)&amp;". "&amp;INDEX($B$4:$B$43,MATCH(SMALL($AN$4:$AN$43,ROWS($AA$53:$AA53)),$AN$4:$AN$43,0))))</f>
        <v>1. Hannah Biddulph</v>
      </c>
      <c r="X53" s="159"/>
      <c r="Y53" s="159"/>
      <c r="Z53" s="159"/>
      <c r="AA53" s="157">
        <f ca="1">IF(ISERROR(SMALL($W$4:$W$43,ROWS($AA$53:$AA53))),"",SMALL($W$4:$W$43,ROWS($AA$53:$AA53)))</f>
        <v>9</v>
      </c>
      <c r="AB53" s="158"/>
      <c r="AC53" s="1"/>
      <c r="AD53" s="1"/>
      <c r="AE53" s="1"/>
      <c r="AF53" s="1"/>
    </row>
    <row r="54" spans="3:32" x14ac:dyDescent="0.25">
      <c r="C54" s="159" t="str">
        <f ca="1">IF($G54="","",RANK($G54,$AJ$4:$AJ$43,0)&amp;". "&amp;INDEX($B$4:$B$43,MATCH(SMALL($AK$4:$AK$43,ROWS($G$53:$G54)),$AK$4:$AK$43,0)))</f>
        <v>2. Kate Irwin</v>
      </c>
      <c r="D54" s="159"/>
      <c r="E54" s="159"/>
      <c r="F54" s="159"/>
      <c r="G54" s="97">
        <f ca="1">IF(ISERROR(LARGE($AJ$4:$AJ$43,ROWS($G$53:$G54))),"",IF(LARGE($AJ$4:$AJ$43,ROWS($G$53:$G54))=0,"",LARGE($AJ$4:$AJ$43,ROWS($G$53:$G54))))</f>
        <v>0.66666666666666663</v>
      </c>
      <c r="H54" s="3"/>
      <c r="I54" s="159" t="str">
        <f ca="1">IF($M54="","",IF(ISERROR(LARGE($I$4:$I$43,ROWS($M$53:$M54))),"",RANK($M54,$I$4:$I$43,0)&amp;". "&amp;INDEX($B$4:$B$43,MATCH(SMALL($AI$4:$AI$43,ROWS($M$53:$M54)),$AI$4:$AI$43,0))))</f>
        <v>2. Jodie Dean</v>
      </c>
      <c r="J54" s="159"/>
      <c r="K54" s="159"/>
      <c r="L54" s="159"/>
      <c r="M54" s="157">
        <f ca="1">IF(ISERROR(LARGE($I$4:$I$43,ROWS($M$53:$M54))),"",IF(LARGE($I$4:$I$43,ROWS($M$53:$M54))=0,"",LARGE($I$4:$I$43,ROWS($M$53:$M54))))</f>
        <v>120.58823529411764</v>
      </c>
      <c r="N54" s="158"/>
      <c r="Q54" s="159" t="str">
        <f ca="1">IF($U54="","",IF(ISERROR(SMALL($X$4:$X$43,ROWS($U$53:$U54))),"",RANK($U54,$X$4:$X$43,1)&amp;". "&amp;INDEX($B$4:$B$43,MATCH(SMALL($AO$4:$AO$43,ROWS($U$53:$U54)),$AO$4:$AO$43,0))))</f>
        <v>2. Sammy Borcoski</v>
      </c>
      <c r="R54" s="159"/>
      <c r="S54" s="159"/>
      <c r="T54" s="159"/>
      <c r="U54" s="15">
        <f ca="1">IF(ISERROR(SMALL($X$4:$X$43,ROWS($U$53:$U54))),"",SMALL($X$4:$X$43,ROWS($U$53:$U54)))</f>
        <v>3.12</v>
      </c>
      <c r="V54" s="3"/>
      <c r="W54" s="159" t="str">
        <f ca="1">IF($AA54="","",IF(ISERROR(SMALL($W$4:$W$43,ROWS($AA$53:$AA54))),"",RANK($AA54,$W$4:$W$43,1)&amp;". "&amp;INDEX($B$4:$B$43,MATCH(SMALL($AN$4:$AN$43,ROWS($AA$53:$AA54)),$AN$4:$AN$43,0))))</f>
        <v>2. Sammy Borcoski</v>
      </c>
      <c r="X54" s="159"/>
      <c r="Y54" s="159"/>
      <c r="Z54" s="159"/>
      <c r="AA54" s="157">
        <f ca="1">IF(ISERROR(SMALL($W$4:$W$43,ROWS($AA$53:$AA54))),"",SMALL($W$4:$W$43,ROWS($AA$53:$AA54)))</f>
        <v>12.7</v>
      </c>
      <c r="AB54" s="158"/>
      <c r="AC54" s="1"/>
      <c r="AD54" s="1"/>
      <c r="AE54" s="1"/>
      <c r="AF54" s="1"/>
    </row>
    <row r="55" spans="3:32" x14ac:dyDescent="0.25">
      <c r="C55" s="159" t="str">
        <f ca="1">IF($G55="","",RANK($G55,$AJ$4:$AJ$43,0)&amp;". "&amp;INDEX($B$4:$B$43,MATCH(SMALL($AK$4:$AK$43,ROWS($G$53:$G55)),$AK$4:$AK$43,0)))</f>
        <v>3. Maggie Martin</v>
      </c>
      <c r="D55" s="159"/>
      <c r="E55" s="159"/>
      <c r="F55" s="159"/>
      <c r="G55" s="97">
        <f ca="1">IF(ISERROR(LARGE($AJ$4:$AJ$43,ROWS($G$53:$G55))),"",IF(LARGE($AJ$4:$AJ$43,ROWS($G$53:$G55))=0,"",LARGE($AJ$4:$AJ$43,ROWS($G$53:$G55))))</f>
        <v>0.5714285714285714</v>
      </c>
      <c r="H55" s="3"/>
      <c r="I55" s="159" t="str">
        <f ca="1">IF($M55="","",IF(ISERROR(LARGE($I$4:$I$43,ROWS($M$53:$M55))),"",RANK($M55,$I$4:$I$43,0)&amp;". "&amp;INDEX($B$4:$B$43,MATCH(SMALL($AI$4:$AI$43,ROWS($M$53:$M55)),$AI$4:$AI$43,0))))</f>
        <v>3. Izzy Sharp</v>
      </c>
      <c r="J55" s="159"/>
      <c r="K55" s="159"/>
      <c r="L55" s="159"/>
      <c r="M55" s="157">
        <f ca="1">IF(ISERROR(LARGE($I$4:$I$43,ROWS($M$53:$M55))),"",IF(LARGE($I$4:$I$43,ROWS($M$53:$M55))=0,"",LARGE($I$4:$I$43,ROWS($M$53:$M55))))</f>
        <v>115.38461538461537</v>
      </c>
      <c r="N55" s="158"/>
      <c r="Q55" s="159" t="str">
        <f ca="1">IF($U55="","",IF(ISERROR(SMALL($X$4:$X$43,ROWS($U$53:$U55))),"",RANK($U55,$X$4:$X$43,1)&amp;". "&amp;INDEX($B$4:$B$43,MATCH(SMALL($AO$4:$AO$43,ROWS($U$53:$U55)),$AO$4:$AO$43,0))))</f>
        <v>3. Lexie Boon</v>
      </c>
      <c r="R55" s="159"/>
      <c r="S55" s="159"/>
      <c r="T55" s="159"/>
      <c r="U55" s="15">
        <f ca="1">IF(ISERROR(SMALL($X$4:$X$43,ROWS($U$53:$U55))),"",SMALL($X$4:$X$43,ROWS($U$53:$U55)))</f>
        <v>3.3</v>
      </c>
      <c r="V55" s="3"/>
      <c r="W55" s="159" t="str">
        <f ca="1">IF($AA55="","",IF(ISERROR(SMALL($W$4:$W$43,ROWS($AA$53:$AA55))),"",RANK($AA55,$W$4:$W$43,1)&amp;". "&amp;INDEX($B$4:$B$43,MATCH(SMALL($AN$4:$AN$43,ROWS($AA$53:$AA55)),$AN$4:$AN$43,0))))</f>
        <v>3. Abigail Hotton</v>
      </c>
      <c r="X55" s="159"/>
      <c r="Y55" s="159"/>
      <c r="Z55" s="159"/>
      <c r="AA55" s="157">
        <f ca="1">IF(ISERROR(SMALL($W$4:$W$43,ROWS($AA$53:$AA55))),"",SMALL($W$4:$W$43,ROWS($AA$53:$AA55)))</f>
        <v>24</v>
      </c>
      <c r="AB55" s="158"/>
      <c r="AC55" s="1"/>
      <c r="AD55" s="1"/>
      <c r="AE55" s="1"/>
      <c r="AF55" s="1"/>
    </row>
    <row r="56" spans="3:32" x14ac:dyDescent="0.25">
      <c r="C56" s="159" t="str">
        <f ca="1">IF($G56="","",RANK($G56,$AJ$4:$AJ$43,0)&amp;". "&amp;INDEX($B$4:$B$43,MATCH(SMALL($AK$4:$AK$43,ROWS($G$53:$G56)),$AK$4:$AK$43,0)))</f>
        <v>4. Jodie Dean</v>
      </c>
      <c r="D56" s="159"/>
      <c r="E56" s="159"/>
      <c r="F56" s="159"/>
      <c r="G56" s="97">
        <f ca="1">IF(ISERROR(LARGE($AJ$4:$AJ$43,ROWS($G$53:$G56))),"",IF(LARGE($AJ$4:$AJ$43,ROWS($G$53:$G56))=0,"",LARGE($AJ$4:$AJ$43,ROWS($G$53:$G56))))</f>
        <v>0.48780487804878048</v>
      </c>
      <c r="H56" s="3"/>
      <c r="I56" s="159" t="str">
        <f ca="1">IF($M56="","",IF(ISERROR(LARGE($I$4:$I$43,ROWS($M$53:$M56))),"",RANK($M56,$I$4:$I$43,0)&amp;". "&amp;INDEX($B$4:$B$43,MATCH(SMALL($AI$4:$AI$43,ROWS($M$53:$M56)),$AI$4:$AI$43,0))))</f>
        <v>4. Mikayla Norton</v>
      </c>
      <c r="J56" s="159"/>
      <c r="K56" s="159"/>
      <c r="L56" s="159"/>
      <c r="M56" s="157">
        <f ca="1">IF(ISERROR(LARGE($I$4:$I$43,ROWS($M$53:$M56))),"",IF(LARGE($I$4:$I$43,ROWS($M$53:$M56))=0,"",LARGE($I$4:$I$43,ROWS($M$53:$M56))))</f>
        <v>77.551020408163268</v>
      </c>
      <c r="N56" s="158"/>
      <c r="Q56" s="159" t="str">
        <f ca="1">IF($U56="","",IF(ISERROR(SMALL($X$4:$X$43,ROWS($U$53:$U56))),"",RANK($U56,$X$4:$X$43,1)&amp;". "&amp;INDEX($B$4:$B$43,MATCH(SMALL($AO$4:$AO$43,ROWS($U$53:$U56)),$AO$4:$AO$43,0))))</f>
        <v>4. Mikayla Norton</v>
      </c>
      <c r="R56" s="159"/>
      <c r="S56" s="159"/>
      <c r="T56" s="159"/>
      <c r="U56" s="15">
        <f ca="1">IF(ISERROR(SMALL($X$4:$X$43,ROWS($U$53:$U56))),"",SMALL($X$4:$X$43,ROWS($U$53:$U56)))</f>
        <v>3.33</v>
      </c>
      <c r="V56" s="3"/>
      <c r="W56" s="159" t="str">
        <f ca="1">IF($AA56="","",IF(ISERROR(SMALL($W$4:$W$43,ROWS($AA$53:$AA56))),"",RANK($AA56,$W$4:$W$43,1)&amp;". "&amp;INDEX($B$4:$B$43,MATCH(SMALL($AN$4:$AN$43,ROWS($AA$53:$AA56)),$AN$4:$AN$43,0))))</f>
        <v>3. Michaela Yoon</v>
      </c>
      <c r="X56" s="159"/>
      <c r="Y56" s="159"/>
      <c r="Z56" s="159"/>
      <c r="AA56" s="157">
        <f ca="1">IF(ISERROR(SMALL($W$4:$W$43,ROWS($AA$53:$AA56))),"",SMALL($W$4:$W$43,ROWS($AA$53:$AA56)))</f>
        <v>24</v>
      </c>
      <c r="AB56" s="158"/>
    </row>
    <row r="57" spans="3:32" x14ac:dyDescent="0.25">
      <c r="C57" s="159" t="str">
        <f ca="1">IF($G57="","",RANK($G57,$AJ$4:$AJ$43,0)&amp;". "&amp;INDEX($B$4:$B$43,MATCH(SMALL($AK$4:$AK$43,ROWS($G$53:$G57)),$AK$4:$AK$43,0)))</f>
        <v>5. Eloise Borcoski</v>
      </c>
      <c r="D57" s="159"/>
      <c r="E57" s="159"/>
      <c r="F57" s="159"/>
      <c r="G57" s="97">
        <f ca="1">IF(ISERROR(LARGE($AJ$4:$AJ$43,ROWS($G$53:$G57))),"",IF(LARGE($AJ$4:$AJ$43,ROWS($G$53:$G57))=0,"",LARGE($AJ$4:$AJ$43,ROWS($G$53:$G57))))</f>
        <v>0.43564356435643564</v>
      </c>
      <c r="H57" s="3"/>
      <c r="I57" s="159" t="str">
        <f ca="1">IF($M57="","",IF(ISERROR(LARGE($I$4:$I$43,ROWS($M$53:$M57))),"",RANK($M57,$I$4:$I$43,0)&amp;". "&amp;INDEX($B$4:$B$43,MATCH(SMALL($AI$4:$AI$43,ROWS($M$53:$M57)),$AI$4:$AI$43,0))))</f>
        <v>5. Sammy Borcoski</v>
      </c>
      <c r="J57" s="159"/>
      <c r="K57" s="159"/>
      <c r="L57" s="159"/>
      <c r="M57" s="157">
        <f ca="1">IF(ISERROR(LARGE($I$4:$I$43,ROWS($M$53:$M57))),"",IF(LARGE($I$4:$I$43,ROWS($M$53:$M57))=0,"",LARGE($I$4:$I$43,ROWS($M$53:$M57))))</f>
        <v>77.083333333333343</v>
      </c>
      <c r="N57" s="158"/>
      <c r="Q57" s="159" t="str">
        <f ca="1">IF($U57="","",IF(ISERROR(SMALL($X$4:$X$43,ROWS($U$53:$U57))),"",RANK($U57,$X$4:$X$43,1)&amp;". "&amp;INDEX($B$4:$B$43,MATCH(SMALL($AO$4:$AO$43,ROWS($U$53:$U57)),$AO$4:$AO$43,0))))</f>
        <v>5. Abigail Hotton</v>
      </c>
      <c r="R57" s="159"/>
      <c r="S57" s="159"/>
      <c r="T57" s="159"/>
      <c r="U57" s="15">
        <f ca="1">IF(ISERROR(SMALL($X$4:$X$43,ROWS($U$53:$U57))),"",SMALL($X$4:$X$43,ROWS($U$53:$U57)))</f>
        <v>4</v>
      </c>
      <c r="V57" s="3"/>
      <c r="W57" s="159" t="str">
        <f ca="1">IF($AA57="","",IF(ISERROR(SMALL($W$4:$W$43,ROWS($AA$53:$AA57))),"",RANK($AA57,$W$4:$W$43,1)&amp;". "&amp;INDEX($B$4:$B$43,MATCH(SMALL($AN$4:$AN$43,ROWS($AA$53:$AA57)),$AN$4:$AN$43,0))))</f>
        <v>5. Libby Stead</v>
      </c>
      <c r="X57" s="159"/>
      <c r="Y57" s="159"/>
      <c r="Z57" s="159"/>
      <c r="AA57" s="157">
        <f ca="1">IF(ISERROR(SMALL($W$4:$W$43,ROWS($AA$53:$AA57))),"",SMALL($W$4:$W$43,ROWS($AA$53:$AA57)))</f>
        <v>32</v>
      </c>
      <c r="AB57" s="158"/>
    </row>
    <row r="58" spans="3:32" x14ac:dyDescent="0.25">
      <c r="C58" s="96"/>
      <c r="D58" s="96"/>
      <c r="E58" s="96"/>
      <c r="F58" s="96"/>
      <c r="G58" s="156"/>
      <c r="H58" s="3"/>
      <c r="I58" s="96"/>
      <c r="J58" s="96"/>
      <c r="K58" s="96"/>
      <c r="L58" s="96"/>
      <c r="M58" s="4"/>
      <c r="N58" s="4"/>
      <c r="Q58" s="96"/>
      <c r="R58" s="96"/>
      <c r="S58" s="96"/>
      <c r="T58" s="96"/>
      <c r="U58" s="4"/>
      <c r="V58" s="3"/>
      <c r="W58" s="96"/>
      <c r="X58" s="96"/>
      <c r="Y58" s="96"/>
      <c r="Z58" s="96"/>
      <c r="AA58" s="4"/>
      <c r="AB58" s="4"/>
    </row>
  </sheetData>
  <mergeCells count="73">
    <mergeCell ref="AP2:AU2"/>
    <mergeCell ref="Q46:T46"/>
    <mergeCell ref="W46:Z46"/>
    <mergeCell ref="C2:O2"/>
    <mergeCell ref="Q2:AB2"/>
    <mergeCell ref="AD2:AF2"/>
    <mergeCell ref="N3:O3"/>
    <mergeCell ref="C45:G45"/>
    <mergeCell ref="I45:N45"/>
    <mergeCell ref="Q45:U45"/>
    <mergeCell ref="W45:AB45"/>
    <mergeCell ref="AA46:AB46"/>
    <mergeCell ref="C46:F46"/>
    <mergeCell ref="I46:L46"/>
    <mergeCell ref="M46:N46"/>
    <mergeCell ref="AA48:AB48"/>
    <mergeCell ref="C47:F47"/>
    <mergeCell ref="I47:L47"/>
    <mergeCell ref="M47:N47"/>
    <mergeCell ref="Q47:T47"/>
    <mergeCell ref="W47:Z47"/>
    <mergeCell ref="AA47:AB47"/>
    <mergeCell ref="C48:F48"/>
    <mergeCell ref="I48:L48"/>
    <mergeCell ref="M48:N48"/>
    <mergeCell ref="Q48:T48"/>
    <mergeCell ref="W48:Z48"/>
    <mergeCell ref="AA50:AB50"/>
    <mergeCell ref="C49:F49"/>
    <mergeCell ref="I49:L49"/>
    <mergeCell ref="M49:N49"/>
    <mergeCell ref="Q49:T49"/>
    <mergeCell ref="W49:Z49"/>
    <mergeCell ref="AA49:AB49"/>
    <mergeCell ref="C50:F50"/>
    <mergeCell ref="I50:L50"/>
    <mergeCell ref="M50:N50"/>
    <mergeCell ref="Q50:T50"/>
    <mergeCell ref="W50:Z50"/>
    <mergeCell ref="C52:G52"/>
    <mergeCell ref="I52:N52"/>
    <mergeCell ref="Q52:U52"/>
    <mergeCell ref="W52:AB52"/>
    <mergeCell ref="C53:F53"/>
    <mergeCell ref="I53:L53"/>
    <mergeCell ref="M53:N53"/>
    <mergeCell ref="Q53:T53"/>
    <mergeCell ref="W53:Z53"/>
    <mergeCell ref="AA53:AB53"/>
    <mergeCell ref="AA55:AB55"/>
    <mergeCell ref="C54:F54"/>
    <mergeCell ref="I54:L54"/>
    <mergeCell ref="M54:N54"/>
    <mergeCell ref="Q54:T54"/>
    <mergeCell ref="W54:Z54"/>
    <mergeCell ref="AA54:AB54"/>
    <mergeCell ref="C55:F55"/>
    <mergeCell ref="I55:L55"/>
    <mergeCell ref="M55:N55"/>
    <mergeCell ref="Q55:T55"/>
    <mergeCell ref="W55:Z55"/>
    <mergeCell ref="AA57:AB57"/>
    <mergeCell ref="C56:F56"/>
    <mergeCell ref="I56:L56"/>
    <mergeCell ref="M56:N56"/>
    <mergeCell ref="Q56:T56"/>
    <mergeCell ref="W56:Z56"/>
    <mergeCell ref="AA56:AB56"/>
    <mergeCell ref="C57:F57"/>
    <mergeCell ref="I57:L57"/>
    <mergeCell ref="M57:N57"/>
    <mergeCell ref="Q57:T57"/>
    <mergeCell ref="W57:Z57"/>
  </mergeCells>
  <phoneticPr fontId="11" type="noConversion"/>
  <pageMargins left="0.75000000000000011" right="0.75000000000000011" top="1" bottom="1" header="0.5" footer="0.5"/>
  <pageSetup paperSize="9" scale="70"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M52"/>
  <sheetViews>
    <sheetView showGridLines="0" zoomScaleNormal="100" workbookViewId="0">
      <selection activeCell="K5" sqref="K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88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119</v>
      </c>
      <c r="B5" s="52"/>
      <c r="C5" s="116">
        <v>3</v>
      </c>
      <c r="D5" s="34">
        <v>30</v>
      </c>
      <c r="E5" s="86"/>
      <c r="F5" s="119">
        <v>26</v>
      </c>
      <c r="G5" s="40" t="s">
        <v>38</v>
      </c>
      <c r="H5" s="84">
        <v>6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>
        <f>SUM($D$5:$D5)/(COUNTA($D$5:$D5)-COUNTA($E$5:$E5))</f>
        <v>30</v>
      </c>
      <c r="W5" s="6">
        <f>COUNTA($A$5:$A$52)</f>
        <v>1</v>
      </c>
      <c r="X5" s="6">
        <f>COUNTA($D$5:$D$52)</f>
        <v>1</v>
      </c>
      <c r="Y5" s="6">
        <f>COUNTA($E$5:$E$52)</f>
        <v>0</v>
      </c>
      <c r="Z5" s="76">
        <f>IF(X5&gt;0,SUM($D$5:$D$52),"-")</f>
        <v>30</v>
      </c>
      <c r="AA5" s="214" t="str">
        <f>IF($X5,MAX($D$5:$D$52)&amp;REPT("*",SUMPRODUCT(--($D$5:$D52&amp;$E$5:$E$52=MAX($D$5:$D$52)&amp;"*"))&gt;0),0)</f>
        <v>30</v>
      </c>
      <c r="AB5" s="215"/>
      <c r="AC5" s="207">
        <f>IF($X5-$Y5,$Z5/($X5-$Y5),"-")</f>
        <v>30</v>
      </c>
      <c r="AD5" s="208"/>
      <c r="AE5" s="75">
        <f>IF(SUM($F$5:$F$52),$Z5/(SUM($F$5:$F$52))*100,"-")</f>
        <v>115.38461538461537</v>
      </c>
      <c r="AF5" s="6">
        <f>SUM($H$5:$H$52)</f>
        <v>6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30</v>
      </c>
      <c r="AK6" s="82" t="s">
        <v>54</v>
      </c>
      <c r="AL6" s="83">
        <f t="shared" ref="AL6:AL14" si="0">IF(COUNTIF($C$5:$C$52,$AK6)=0,"-",COUNTIF($C$5:$C$52,$AK6))</f>
        <v>1</v>
      </c>
      <c r="AM6" s="15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30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30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 cm="1">
        <f t="array" ref="AM7">IF(ISERROR(IF($AL7="-","-",SUMIF($C$5:$C$52,$AK7,$D$5:$D$52)/($AL7-SUMPRODUCT(($C$5:$C$52=0+$AK7)*($E$5:$E$52="*"))))),"-",IF($AL7="-","-",SUMIF($C$5:$C$52,$AK7,$D$5:$D$52)/($AL7-SUMPRODUCT(($C$5:$C$52=0+$AK7)*($E$5:$E$52="*")))))</f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30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30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30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30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30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30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30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30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30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30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30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30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30</v>
      </c>
      <c r="W20" s="191" t="s">
        <v>38</v>
      </c>
      <c r="X20" s="192"/>
      <c r="Y20" s="193"/>
      <c r="Z20" s="56">
        <f t="shared" si="2"/>
        <v>1</v>
      </c>
      <c r="AA20" s="189">
        <f t="shared" si="3"/>
        <v>1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30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30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30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30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30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30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30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30</v>
      </c>
      <c r="W28" s="165" t="s">
        <v>31</v>
      </c>
      <c r="X28" s="166"/>
      <c r="Y28" s="166"/>
      <c r="Z28" s="167"/>
      <c r="AA28" s="196">
        <f>IF(W5=0,"-",$W$13/$W$5)</f>
        <v>0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30</v>
      </c>
      <c r="W29" s="51" t="s">
        <v>30</v>
      </c>
      <c r="X29" s="50"/>
      <c r="Y29" s="167">
        <v>20</v>
      </c>
      <c r="Z29" s="164"/>
      <c r="AA29" s="194">
        <f>IF(ISERROR(SUMIF(D5:D52,"&gt;="&amp;Y29)/SUMPRODUCT(--(D5:D52&gt;=Y29),--(E5:E52&lt;&gt;"*"))),"-",SUMIF(D5:D52,"&gt;="&amp;Y29)/SUMPRODUCT(--(D5:D52&gt;=Y29),--(E5:E52&lt;&gt;"*")))</f>
        <v>30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30</v>
      </c>
      <c r="W30" s="198" t="s">
        <v>29</v>
      </c>
      <c r="X30" s="198"/>
      <c r="Y30" s="164"/>
      <c r="Z30" s="164"/>
      <c r="AA30" s="187">
        <f>IF($Z$5="-","-",IF(Z5=0,"-",($AF$5*4+$AG$5*6)/$Z$5))</f>
        <v>0.8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30</v>
      </c>
      <c r="W31" s="164" t="s">
        <v>28</v>
      </c>
      <c r="X31" s="164"/>
      <c r="Y31" s="164"/>
      <c r="Z31" s="164"/>
      <c r="AA31" s="187">
        <f>IF(SUM($AF5:$AG5),$AG5/SUM($AF5:$AG5),"-")</f>
        <v>0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30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30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30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30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30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30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30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30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30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30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30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30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30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30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30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30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30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30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30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30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30</v>
      </c>
    </row>
  </sheetData>
  <mergeCells count="93">
    <mergeCell ref="AC39:AK39"/>
    <mergeCell ref="AD41:AE41"/>
    <mergeCell ref="AD44:AE44"/>
    <mergeCell ref="AC44:AC46"/>
    <mergeCell ref="AC40:AE40"/>
    <mergeCell ref="AJ40:AK40"/>
    <mergeCell ref="AJ41:AK41"/>
    <mergeCell ref="AJ42:AK42"/>
    <mergeCell ref="AJ43:AK43"/>
    <mergeCell ref="A37:A38"/>
    <mergeCell ref="A39:A40"/>
    <mergeCell ref="A41:A42"/>
    <mergeCell ref="A43:A44"/>
    <mergeCell ref="A45:A46"/>
    <mergeCell ref="A23:A24"/>
    <mergeCell ref="W16:Y16"/>
    <mergeCell ref="W27:AB27"/>
    <mergeCell ref="AA32:AB32"/>
    <mergeCell ref="W23:Y23"/>
    <mergeCell ref="W19:Y19"/>
    <mergeCell ref="W18:Y18"/>
    <mergeCell ref="W22:Y22"/>
    <mergeCell ref="W25:Y25"/>
    <mergeCell ref="AK3:AM3"/>
    <mergeCell ref="AA24:AB24"/>
    <mergeCell ref="AA9:AB9"/>
    <mergeCell ref="AA8:AB8"/>
    <mergeCell ref="AA21:AB21"/>
    <mergeCell ref="AA17:AB17"/>
    <mergeCell ref="AA5:AB5"/>
    <mergeCell ref="AA22:AB22"/>
    <mergeCell ref="AA20:AB20"/>
    <mergeCell ref="AC5:AD5"/>
    <mergeCell ref="W3:AI3"/>
    <mergeCell ref="AA18:AB18"/>
    <mergeCell ref="W15:AB15"/>
    <mergeCell ref="AC4:AD4"/>
    <mergeCell ref="W11:Y11"/>
    <mergeCell ref="W7:AH7"/>
    <mergeCell ref="AC8:AD8"/>
    <mergeCell ref="AC9:AD9"/>
    <mergeCell ref="AA19:AB19"/>
    <mergeCell ref="AA4:AB4"/>
    <mergeCell ref="W17:Y17"/>
    <mergeCell ref="AA16:AB16"/>
    <mergeCell ref="A9:A10"/>
    <mergeCell ref="A7:A8"/>
    <mergeCell ref="A5:A6"/>
    <mergeCell ref="K3:Q3"/>
    <mergeCell ref="S3:U3"/>
    <mergeCell ref="C3:I3"/>
    <mergeCell ref="A11:A12"/>
    <mergeCell ref="W20:Y20"/>
    <mergeCell ref="W21:Y21"/>
    <mergeCell ref="W35:Z35"/>
    <mergeCell ref="A17:A18"/>
    <mergeCell ref="A13:A14"/>
    <mergeCell ref="A27:A28"/>
    <mergeCell ref="A25:A26"/>
    <mergeCell ref="A21:A22"/>
    <mergeCell ref="A19:A20"/>
    <mergeCell ref="A35:A36"/>
    <mergeCell ref="W34:Z34"/>
    <mergeCell ref="Y29:Z29"/>
    <mergeCell ref="A33:A34"/>
    <mergeCell ref="A31:A32"/>
    <mergeCell ref="A29:A30"/>
    <mergeCell ref="AA40:AB40"/>
    <mergeCell ref="AA41:AB41"/>
    <mergeCell ref="W33:Z33"/>
    <mergeCell ref="AA31:AB31"/>
    <mergeCell ref="AA23:AB23"/>
    <mergeCell ref="W24:Y24"/>
    <mergeCell ref="W31:Z31"/>
    <mergeCell ref="W32:Z32"/>
    <mergeCell ref="W28:Z28"/>
    <mergeCell ref="AA25:AB25"/>
    <mergeCell ref="AA29:AB29"/>
    <mergeCell ref="AA28:AB28"/>
    <mergeCell ref="W30:Z30"/>
    <mergeCell ref="AA30:AB30"/>
    <mergeCell ref="W41:X41"/>
    <mergeCell ref="AA42:AB42"/>
    <mergeCell ref="AA43:AB43"/>
    <mergeCell ref="AC41:AC43"/>
    <mergeCell ref="A51:A52"/>
    <mergeCell ref="W44:X44"/>
    <mergeCell ref="W45:X45"/>
    <mergeCell ref="W46:X46"/>
    <mergeCell ref="A47:A48"/>
    <mergeCell ref="A49:A50"/>
    <mergeCell ref="W43:X43"/>
    <mergeCell ref="W42:X42"/>
  </mergeCells>
  <phoneticPr fontId="10" type="noConversion"/>
  <dataValidations count="2">
    <dataValidation type="list" allowBlank="1" showInputMessage="1" showErrorMessage="1" sqref="G5:G52" xr:uid="{00000000-0002-0000-0100-000000000000}">
      <formula1>$W$16:$W$25</formula1>
    </dataValidation>
    <dataValidation allowBlank="1" showInputMessage="1" showErrorMessage="1" errorTitle="You Fuckhead" error="Wake up idiot, vs someone at somewhere." sqref="A31:A52" xr:uid="{00000000-0002-0000-0100-000001000000}"/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52"/>
  <sheetViews>
    <sheetView showGridLines="0" zoomScaleNormal="100" workbookViewId="0">
      <selection activeCell="S6" sqref="S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89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119</v>
      </c>
      <c r="B5" s="52"/>
      <c r="C5" s="116"/>
      <c r="D5" s="34"/>
      <c r="E5" s="86"/>
      <c r="F5" s="119"/>
      <c r="G5" s="40"/>
      <c r="H5" s="84"/>
      <c r="I5" s="40"/>
      <c r="J5" s="3"/>
      <c r="K5" s="40">
        <v>8</v>
      </c>
      <c r="L5" s="40">
        <v>0</v>
      </c>
      <c r="M5" s="40">
        <v>32</v>
      </c>
      <c r="N5" s="40">
        <v>2</v>
      </c>
      <c r="O5" s="112"/>
      <c r="P5" s="120">
        <v>1</v>
      </c>
      <c r="Q5" s="119">
        <v>3</v>
      </c>
      <c r="R5" s="1"/>
      <c r="S5" s="40">
        <v>1</v>
      </c>
      <c r="T5" s="40"/>
      <c r="U5" s="40"/>
      <c r="V5" s="37" t="e">
        <f>SUM($D$5:$D5)/(COUNTA($D$5:$D5)-COUNTA($E$5:$E5))</f>
        <v>#DIV/0!</v>
      </c>
      <c r="W5" s="6">
        <f>COUNTA($A$5:$A$52)</f>
        <v>1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8</v>
      </c>
      <c r="X9" s="74">
        <f>IF($W9="-","-",SUM(L5:L52))</f>
        <v>0</v>
      </c>
      <c r="Y9" s="74">
        <f>IF($W9="-","-",SUM(M5:M52))</f>
        <v>32</v>
      </c>
      <c r="Z9" s="76">
        <f>IF($W9="-","-",SUM(N5:N52))</f>
        <v>2</v>
      </c>
      <c r="AA9" s="212" t="str">
        <f t="array" ref="AA9">IF(W9="-","-",MAX(N5:N52)&amp;"/"&amp;MIN(IF(N5:N52=MAX(N5:N52),IF(M5:M52,M5:M52))))</f>
        <v>2/32</v>
      </c>
      <c r="AB9" s="213"/>
      <c r="AC9" s="207">
        <f>IF($Z$9="-","-",IF($Z$9=0,"-",$Y$9/$Z$9))</f>
        <v>16</v>
      </c>
      <c r="AD9" s="208"/>
      <c r="AE9" s="7">
        <f>IF(ISERROR(ROUND((INT(W9)*6+((W9-INT(W9))*10))/Z9,2)),"-",ROUND((INT(W9)*6+((W9-INT(W9))*10))/Z9,2))</f>
        <v>24</v>
      </c>
      <c r="AF9" s="75">
        <f>IF(ISERROR(ROUND(Y9/(INT(W9)*6+((W9-INT(W9))*10))*6,2)),"-",ROUND(Y9/(INT(W9)*6+((W9-INT(W9))*10))*6,2))</f>
        <v>4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>
        <f>IF(W5=0,"-",$W$13/$W$5)</f>
        <v>1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1</v>
      </c>
      <c r="AB34" s="35">
        <f>SUM($Q$5:$Q$52)</f>
        <v>3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200-000000000000}"/>
    <dataValidation type="list" allowBlank="1" showInputMessage="1" showErrorMessage="1" sqref="G5:G52" xr:uid="{00000000-0002-0000-02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90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300-000000000000}"/>
    <dataValidation type="list" allowBlank="1" showInputMessage="1" showErrorMessage="1" sqref="G5:G52" xr:uid="{00000000-0002-0000-03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52"/>
  <sheetViews>
    <sheetView showGridLines="0" zoomScaleNormal="100" workbookViewId="0">
      <selection activeCell="J5" sqref="J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3" style="2" bestFit="1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91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117</v>
      </c>
      <c r="B5" s="52"/>
      <c r="C5" s="116">
        <v>4</v>
      </c>
      <c r="D5" s="34">
        <v>7</v>
      </c>
      <c r="E5" s="86"/>
      <c r="F5" s="119">
        <v>23</v>
      </c>
      <c r="G5" s="40" t="s">
        <v>40</v>
      </c>
      <c r="H5" s="84">
        <v>1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>
        <f>SUM($D$5:$D5)/(COUNTA($D$5:$D5)-COUNTA($E$5:$E5))</f>
        <v>7</v>
      </c>
      <c r="W5" s="6">
        <f>COUNTA($A$5:$A$52)</f>
        <v>1</v>
      </c>
      <c r="X5" s="6">
        <f>COUNTA($D$5:$D$52)</f>
        <v>1</v>
      </c>
      <c r="Y5" s="6">
        <f>COUNTA($E$5:$E$52)</f>
        <v>0</v>
      </c>
      <c r="Z5" s="76">
        <f>IF(X5&gt;0,SUM($D$5:$D$52),"-")</f>
        <v>7</v>
      </c>
      <c r="AA5" s="214" t="str">
        <f>IF($X5,MAX($D$5:$D$52)&amp;REPT("*",SUMPRODUCT(--($D$5:$D52&amp;$E$5:$E$52=MAX($D$5:$D$52)&amp;"*"))&gt;0),0)</f>
        <v>7</v>
      </c>
      <c r="AB5" s="215"/>
      <c r="AC5" s="207">
        <f>IF($X5-$Y5,$Z5/($X5-$Y5),"-")</f>
        <v>7</v>
      </c>
      <c r="AD5" s="208"/>
      <c r="AE5" s="75">
        <f>IF(SUM($F$5:$F$52),$Z5/(SUM($F$5:$F$52))*100,"-")</f>
        <v>30.434782608695656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7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7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>
        <f t="shared" si="0"/>
        <v>1</v>
      </c>
      <c r="AM7" s="15">
        <f t="shared" si="1"/>
        <v>7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7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7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7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7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7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7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7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7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7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7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7</v>
      </c>
      <c r="W18" s="191" t="s">
        <v>40</v>
      </c>
      <c r="X18" s="192"/>
      <c r="Y18" s="193"/>
      <c r="Z18" s="56">
        <f t="shared" si="2"/>
        <v>1</v>
      </c>
      <c r="AA18" s="189">
        <f t="shared" si="3"/>
        <v>1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7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7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7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7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7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7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7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7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7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7</v>
      </c>
      <c r="W28" s="165" t="s">
        <v>31</v>
      </c>
      <c r="X28" s="166"/>
      <c r="Y28" s="166"/>
      <c r="Z28" s="167"/>
      <c r="AA28" s="196">
        <f>IF(W5=0,"-",$W$13/$W$5)</f>
        <v>0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7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7</v>
      </c>
      <c r="W30" s="198" t="s">
        <v>29</v>
      </c>
      <c r="X30" s="198"/>
      <c r="Y30" s="164"/>
      <c r="Z30" s="164"/>
      <c r="AA30" s="187">
        <f>IF($Z$5="-","-",IF(Z5=0,"-",($AF$5*4+$AG$5*6)/$Z$5))</f>
        <v>0.5714285714285714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7</v>
      </c>
      <c r="W31" s="164" t="s">
        <v>28</v>
      </c>
      <c r="X31" s="164"/>
      <c r="Y31" s="164"/>
      <c r="Z31" s="164"/>
      <c r="AA31" s="187">
        <f>IF(SUM($AF5:$AG5),$AG5/SUM($AF5:$AG5),"-")</f>
        <v>0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7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7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7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7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7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7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7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7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7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7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7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7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7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7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7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7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7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7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7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7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7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400-000000000000}"/>
    <dataValidation type="list" allowBlank="1" showInputMessage="1" showErrorMessage="1" sqref="G5:G52" xr:uid="{00000000-0002-0000-04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52"/>
  <sheetViews>
    <sheetView showGridLines="0" zoomScaleNormal="100" workbookViewId="0">
      <selection activeCell="K9" sqref="K9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92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117</v>
      </c>
      <c r="B5" s="52"/>
      <c r="C5" s="116">
        <v>5</v>
      </c>
      <c r="D5" s="34">
        <v>8</v>
      </c>
      <c r="E5" s="86"/>
      <c r="F5" s="119">
        <v>15</v>
      </c>
      <c r="G5" s="40" t="s">
        <v>36</v>
      </c>
      <c r="H5" s="84">
        <v>1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>
        <f>SUM($D$5:$D5)/(COUNTA($D$5:$D5)-COUNTA($E$5:$E5))</f>
        <v>8</v>
      </c>
      <c r="W5" s="6">
        <f>COUNTA($A$5:$A$52)</f>
        <v>3</v>
      </c>
      <c r="X5" s="6">
        <f>COUNTA($D$5:$D$52)</f>
        <v>2</v>
      </c>
      <c r="Y5" s="6">
        <f>COUNTA($E$5:$E$52)</f>
        <v>1</v>
      </c>
      <c r="Z5" s="76">
        <f>IF(X5&gt;0,SUM($D$5:$D$52),"-")</f>
        <v>13</v>
      </c>
      <c r="AA5" s="214" t="str">
        <f>IF($X5,MAX($D$5:$D$52)&amp;REPT("*",SUMPRODUCT(--($D$5:$D52&amp;$E$5:$E$52=MAX($D$5:$D$52)&amp;"*"))&gt;0),0)</f>
        <v>8</v>
      </c>
      <c r="AB5" s="215"/>
      <c r="AC5" s="207">
        <f>IF($X5-$Y5,$Z5/($X5-$Y5),"-")</f>
        <v>13</v>
      </c>
      <c r="AD5" s="208"/>
      <c r="AE5" s="75">
        <f>IF(SUM($F$5:$F$52),$Z5/(SUM($F$5:$F$52))*100,"-")</f>
        <v>52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8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 t="s">
        <v>119</v>
      </c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>
        <v>1</v>
      </c>
      <c r="T7" s="40"/>
      <c r="U7" s="40"/>
      <c r="V7" s="37">
        <f>SUM($D$5:$D7)/(COUNTA($D$5:$D7)-COUNTA($E$5:$E7))</f>
        <v>8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8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>
        <f t="shared" si="0"/>
        <v>2</v>
      </c>
      <c r="AM8" s="15">
        <f t="shared" si="1"/>
        <v>13</v>
      </c>
    </row>
    <row r="9" spans="1:39" x14ac:dyDescent="0.25">
      <c r="A9" s="199" t="s">
        <v>121</v>
      </c>
      <c r="B9" s="52"/>
      <c r="C9" s="116">
        <v>5</v>
      </c>
      <c r="D9" s="34">
        <v>5</v>
      </c>
      <c r="E9" s="86" t="s">
        <v>59</v>
      </c>
      <c r="F9" s="119">
        <v>10</v>
      </c>
      <c r="G9" s="40" t="s">
        <v>42</v>
      </c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13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13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13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13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13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13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13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13</v>
      </c>
      <c r="W16" s="217" t="s">
        <v>42</v>
      </c>
      <c r="X16" s="218"/>
      <c r="Y16" s="219"/>
      <c r="Z16" s="56">
        <f t="shared" ref="Z16:Z25" si="2">COUNTIF($G$5:$G$52,$W16)</f>
        <v>1</v>
      </c>
      <c r="AA16" s="189">
        <f t="shared" ref="AA16:AA25" si="3">$Z16/MAX(1,$X$5)</f>
        <v>0.5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13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13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13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13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13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13</v>
      </c>
      <c r="W22" s="191" t="s">
        <v>36</v>
      </c>
      <c r="X22" s="192"/>
      <c r="Y22" s="193"/>
      <c r="Z22" s="56">
        <f t="shared" si="2"/>
        <v>1</v>
      </c>
      <c r="AA22" s="189">
        <f t="shared" si="3"/>
        <v>0.5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13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13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13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13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13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13</v>
      </c>
      <c r="W28" s="165" t="s">
        <v>31</v>
      </c>
      <c r="X28" s="166"/>
      <c r="Y28" s="166"/>
      <c r="Z28" s="167"/>
      <c r="AA28" s="196">
        <f>IF(W5=0,"-",$W$13/$W$5)</f>
        <v>0.33333333333333331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13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13</v>
      </c>
      <c r="W30" s="198" t="s">
        <v>29</v>
      </c>
      <c r="X30" s="198"/>
      <c r="Y30" s="164"/>
      <c r="Z30" s="164"/>
      <c r="AA30" s="187">
        <f>IF($Z$5="-","-",IF(Z5=0,"-",($AF$5*4+$AG$5*6)/$Z$5))</f>
        <v>0.30769230769230771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13</v>
      </c>
      <c r="W31" s="164" t="s">
        <v>28</v>
      </c>
      <c r="X31" s="164"/>
      <c r="Y31" s="164"/>
      <c r="Z31" s="164"/>
      <c r="AA31" s="187">
        <f>IF(SUM($AF5:$AG5),$AG5/SUM($AF5:$AG5),"-")</f>
        <v>0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13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13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13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13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13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13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13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13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13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13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13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13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13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13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13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13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13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13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13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13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13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500-000000000000}"/>
    <dataValidation type="list" allowBlank="1" showInputMessage="1" showErrorMessage="1" sqref="G5:G52" xr:uid="{00000000-0002-0000-05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93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600-000000000000}"/>
    <dataValidation type="list" allowBlank="1" showInputMessage="1" showErrorMessage="1" sqref="G5:G52" xr:uid="{00000000-0002-0000-06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94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700-000000000000}"/>
    <dataValidation type="list" allowBlank="1" showInputMessage="1" showErrorMessage="1" sqref="G5:G52" xr:uid="{00000000-0002-0000-07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111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800-000000000000}"/>
    <dataValidation type="list" allowBlank="1" showInputMessage="1" showErrorMessage="1" sqref="G5:G52" xr:uid="{00000000-0002-0000-08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52"/>
  <sheetViews>
    <sheetView showGridLines="0" zoomScaleNormal="100" workbookViewId="0">
      <selection activeCell="K10" sqref="K10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95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117</v>
      </c>
      <c r="B5" s="52"/>
      <c r="C5" s="116">
        <v>9</v>
      </c>
      <c r="D5" s="34">
        <v>24</v>
      </c>
      <c r="E5" s="86" t="s">
        <v>59</v>
      </c>
      <c r="F5" s="119">
        <v>35</v>
      </c>
      <c r="G5" s="40" t="s">
        <v>42</v>
      </c>
      <c r="H5" s="84">
        <v>2</v>
      </c>
      <c r="I5" s="40"/>
      <c r="J5" s="3"/>
      <c r="K5" s="40">
        <v>8</v>
      </c>
      <c r="L5" s="40">
        <v>1</v>
      </c>
      <c r="M5" s="40">
        <v>19</v>
      </c>
      <c r="N5" s="40">
        <v>0</v>
      </c>
      <c r="O5" s="112"/>
      <c r="P5" s="120"/>
      <c r="Q5" s="119">
        <v>3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2</v>
      </c>
      <c r="X5" s="6">
        <f>COUNTA($D$5:$D$52)</f>
        <v>1</v>
      </c>
      <c r="Y5" s="6">
        <f>COUNTA($E$5:$E$52)</f>
        <v>1</v>
      </c>
      <c r="Z5" s="76">
        <f>IF(X5&gt;0,SUM($D$5:$D$52),"-")</f>
        <v>24</v>
      </c>
      <c r="AA5" s="214" t="str">
        <f>IF($X5,MAX($D$5:$D$52)&amp;REPT("*",SUMPRODUCT(--($D$5:$D52&amp;$E$5:$E$52=MAX($D$5:$D$52)&amp;"*"))&gt;0),0)</f>
        <v>24*</v>
      </c>
      <c r="AB5" s="215"/>
      <c r="AC5" s="207" t="str">
        <f>IF($X5-$Y5,$Z5/($X5-$Y5),"-")</f>
        <v>-</v>
      </c>
      <c r="AD5" s="208"/>
      <c r="AE5" s="75">
        <f>IF(SUM($F$5:$F$52),$Z5/(SUM($F$5:$F$52))*100,"-")</f>
        <v>68.571428571428569</v>
      </c>
      <c r="AF5" s="6">
        <f>SUM($H$5:$H$52)</f>
        <v>2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 t="s">
        <v>119</v>
      </c>
      <c r="B7" s="52"/>
      <c r="C7" s="124"/>
      <c r="D7" s="34"/>
      <c r="E7" s="86"/>
      <c r="F7" s="119"/>
      <c r="G7" s="40"/>
      <c r="H7" s="40"/>
      <c r="I7" s="40"/>
      <c r="J7" s="3"/>
      <c r="K7" s="40">
        <v>8</v>
      </c>
      <c r="L7" s="40">
        <v>1</v>
      </c>
      <c r="M7" s="40">
        <v>28</v>
      </c>
      <c r="N7" s="40">
        <v>3</v>
      </c>
      <c r="O7" s="112"/>
      <c r="P7" s="120"/>
      <c r="Q7" s="119"/>
      <c r="R7" s="1"/>
      <c r="S7" s="40">
        <v>2</v>
      </c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16</v>
      </c>
      <c r="X9" s="74">
        <f>IF($W9="-","-",SUM(L5:L52))</f>
        <v>2</v>
      </c>
      <c r="Y9" s="74">
        <f>IF($W9="-","-",SUM(M5:M52))</f>
        <v>47</v>
      </c>
      <c r="Z9" s="76">
        <f>IF($W9="-","-",SUM(N5:N52))</f>
        <v>3</v>
      </c>
      <c r="AA9" s="212" t="str">
        <f t="array" ref="AA9">IF(W9="-","-",MAX(N5:N52)&amp;"/"&amp;MIN(IF(N5:N52=MAX(N5:N52),IF(M5:M52,M5:M52))))</f>
        <v>3/28</v>
      </c>
      <c r="AB9" s="213"/>
      <c r="AC9" s="207">
        <f>IF($Z$9="-","-",IF($Z$9=0,"-",$Y$9/$Z$9))</f>
        <v>15.666666666666666</v>
      </c>
      <c r="AD9" s="208"/>
      <c r="AE9" s="7">
        <f>IF(ISERROR(ROUND((INT(W9)*6+((W9-INT(W9))*10))/Z9,2)),"-",ROUND((INT(W9)*6+((W9-INT(W9))*10))/Z9,2))</f>
        <v>32</v>
      </c>
      <c r="AF9" s="75">
        <f>IF(ISERROR(ROUND(Y9/(INT(W9)*6+((W9-INT(W9))*10))*6,2)),"-",ROUND(Y9/(INT(W9)*6+((W9-INT(W9))*10))*6,2))</f>
        <v>2.94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>
        <f t="shared" si="0"/>
        <v>1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2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1</v>
      </c>
      <c r="AA16" s="189">
        <f t="shared" ref="AA16:AA25" si="3">$Z16/MAX(1,$X$5)</f>
        <v>1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>
        <f>IF(W5=0,"-",$W$13/$W$5)</f>
        <v>1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>
        <f>IF($Z$5="-","-",IF(Z5=0,"-",($AF$5*4+$AG$5*6)/$Z$5))</f>
        <v>0.33333333333333331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>
        <f>IF(SUM($AF5:$AG5),$AG5/SUM($AF5:$AG5),"-")</f>
        <v>0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3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900-000000000000}"/>
    <dataValidation type="list" allowBlank="1" showInputMessage="1" showErrorMessage="1" sqref="G5:G52" xr:uid="{00000000-0002-0000-09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A00-000000000000}"/>
    <dataValidation type="list" allowBlank="1" showInputMessage="1" showErrorMessage="1" sqref="G5:G52" xr:uid="{00000000-0002-0000-0A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8D372-62DD-45AA-A607-FB9912A4E59D}">
  <dimension ref="A1:AM52"/>
  <sheetViews>
    <sheetView showGridLines="0" zoomScaleNormal="100" workbookViewId="0">
      <selection activeCell="Q8" sqref="Q8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97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117</v>
      </c>
      <c r="B5" s="52"/>
      <c r="C5" s="116">
        <v>7</v>
      </c>
      <c r="D5" s="34">
        <v>23</v>
      </c>
      <c r="E5" s="86"/>
      <c r="F5" s="119">
        <v>33</v>
      </c>
      <c r="G5" s="40" t="s">
        <v>40</v>
      </c>
      <c r="H5" s="84">
        <v>2</v>
      </c>
      <c r="I5" s="40"/>
      <c r="J5" s="3"/>
      <c r="K5" s="40">
        <v>4</v>
      </c>
      <c r="L5" s="40">
        <v>0</v>
      </c>
      <c r="M5" s="40">
        <v>12</v>
      </c>
      <c r="N5" s="40">
        <v>0</v>
      </c>
      <c r="O5" s="112"/>
      <c r="P5" s="120"/>
      <c r="Q5" s="119">
        <v>3</v>
      </c>
      <c r="R5" s="1"/>
      <c r="S5" s="40"/>
      <c r="T5" s="40"/>
      <c r="U5" s="40"/>
      <c r="V5" s="37">
        <f>SUM($D$5:$D5)/(COUNTA($D$5:$D5)-COUNTA($E$5:$E5))</f>
        <v>23</v>
      </c>
      <c r="W5" s="6">
        <f>COUNTA($A$5:$A$52)</f>
        <v>2</v>
      </c>
      <c r="X5" s="6">
        <f>COUNTA($D$5:$D$52)</f>
        <v>2</v>
      </c>
      <c r="Y5" s="6">
        <f>COUNTA($E$5:$E$52)</f>
        <v>0</v>
      </c>
      <c r="Z5" s="76">
        <f>IF(X5&gt;0,SUM($D$5:$D$52),"-")</f>
        <v>38</v>
      </c>
      <c r="AA5" s="214" t="str">
        <f>IF($X5,MAX($D$5:$D$52)&amp;REPT("*",SUMPRODUCT(--($D$5:$D52&amp;$E$5:$E$52=MAX($D$5:$D$52)&amp;"*"))&gt;0),0)</f>
        <v>23</v>
      </c>
      <c r="AB5" s="215"/>
      <c r="AC5" s="207">
        <f>IF($X5-$Y5,$Z5/($X5-$Y5),"-")</f>
        <v>19</v>
      </c>
      <c r="AD5" s="208"/>
      <c r="AE5" s="75">
        <f>IF(SUM($F$5:$F$52),$Z5/(SUM($F$5:$F$52))*100,"-")</f>
        <v>77.551020408163268</v>
      </c>
      <c r="AF5" s="6">
        <f>SUM($H$5:$H$52)</f>
        <v>4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23</v>
      </c>
      <c r="AK6" s="82" t="s">
        <v>54</v>
      </c>
      <c r="AL6" s="83">
        <f t="shared" ref="AL6:AL14" si="0">IF(COUNTIF($C$5:$C$52,$AK6)=0,"-",COUNTIF($C$5:$C$52,$AK6))</f>
        <v>1</v>
      </c>
      <c r="AM6" s="15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15</v>
      </c>
    </row>
    <row r="7" spans="1:39" x14ac:dyDescent="0.25">
      <c r="A7" s="199" t="s">
        <v>121</v>
      </c>
      <c r="B7" s="52"/>
      <c r="C7" s="124">
        <v>3</v>
      </c>
      <c r="D7" s="34">
        <v>15</v>
      </c>
      <c r="E7" s="86"/>
      <c r="F7" s="119">
        <v>16</v>
      </c>
      <c r="G7" s="40" t="s">
        <v>40</v>
      </c>
      <c r="H7" s="40">
        <v>2</v>
      </c>
      <c r="I7" s="40"/>
      <c r="J7" s="3"/>
      <c r="K7" s="40">
        <v>5</v>
      </c>
      <c r="L7" s="40">
        <v>1</v>
      </c>
      <c r="M7" s="40">
        <v>18</v>
      </c>
      <c r="N7" s="40">
        <v>1</v>
      </c>
      <c r="O7" s="112"/>
      <c r="P7" s="120"/>
      <c r="Q7" s="119">
        <v>6</v>
      </c>
      <c r="R7" s="1"/>
      <c r="S7" s="40">
        <v>1</v>
      </c>
      <c r="T7" s="40"/>
      <c r="U7" s="40"/>
      <c r="V7" s="37">
        <f>SUM($D$5:$D7)/(COUNTA($D$5:$D7)-COUNTA($E$5:$E7))</f>
        <v>19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19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19</v>
      </c>
      <c r="W9" s="74">
        <f t="array" ref="W9">IF(SUM(K5:K52)=0,"-",SUM(INT(K5:K52))+INT(ROUND(SUM(K5:K52-INT(K5:K52)),1)/0.6)+MOD(ROUND(SUM(K5:K52-INT(K5:K52)),1),0.6))</f>
        <v>9</v>
      </c>
      <c r="X9" s="74">
        <f>IF($W9="-","-",SUM(L5:L52))</f>
        <v>1</v>
      </c>
      <c r="Y9" s="74">
        <f>IF($W9="-","-",SUM(M5:M52))</f>
        <v>30</v>
      </c>
      <c r="Z9" s="76">
        <f>IF($W9="-","-",SUM(N5:N52))</f>
        <v>1</v>
      </c>
      <c r="AA9" s="212" t="str">
        <f t="array" ref="AA9">IF(W9="-","-",MAX(N5:N52)&amp;"/"&amp;MIN(IF(N5:N52=MAX(N5:N52),IF(M5:M52,M5:M52))))</f>
        <v>1/18</v>
      </c>
      <c r="AB9" s="213"/>
      <c r="AC9" s="207">
        <f>IF($Z$9="-","-",IF($Z$9=0,"-",$Y$9/$Z$9))</f>
        <v>30</v>
      </c>
      <c r="AD9" s="208"/>
      <c r="AE9" s="7">
        <f>IF(ISERROR(ROUND((INT(W9)*6+((W9-INT(W9))*10))/Z9,2)),"-",ROUND((INT(W9)*6+((W9-INT(W9))*10))/Z9,2))</f>
        <v>54</v>
      </c>
      <c r="AF9" s="75">
        <f>IF(ISERROR(ROUND(Y9/(INT(W9)*6+((W9-INT(W9))*10))*6,2)),"-",ROUND(Y9/(INT(W9)*6+((W9-INT(W9))*10))*6,2))</f>
        <v>3.33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19</v>
      </c>
      <c r="W10" s="62"/>
      <c r="AK10" s="82" t="s">
        <v>49</v>
      </c>
      <c r="AL10" s="83">
        <f t="shared" si="0"/>
        <v>1</v>
      </c>
      <c r="AM10" s="15">
        <f t="shared" si="1"/>
        <v>23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19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19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19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19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19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19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19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19</v>
      </c>
      <c r="W18" s="191" t="s">
        <v>40</v>
      </c>
      <c r="X18" s="192"/>
      <c r="Y18" s="193"/>
      <c r="Z18" s="56">
        <f t="shared" si="2"/>
        <v>2</v>
      </c>
      <c r="AA18" s="189">
        <f t="shared" si="3"/>
        <v>1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19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19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19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19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19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19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19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19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19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19</v>
      </c>
      <c r="W28" s="165" t="s">
        <v>31</v>
      </c>
      <c r="X28" s="166"/>
      <c r="Y28" s="166"/>
      <c r="Z28" s="167"/>
      <c r="AA28" s="196">
        <f>IF(W5=0,"-",$W$13/$W$5)</f>
        <v>0.5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19</v>
      </c>
      <c r="W29" s="51" t="s">
        <v>30</v>
      </c>
      <c r="X29" s="50"/>
      <c r="Y29" s="167">
        <v>20</v>
      </c>
      <c r="Z29" s="164"/>
      <c r="AA29" s="194">
        <f>IF(ISERROR(SUMIF(D5:D52,"&gt;="&amp;Y29)/SUMPRODUCT(--(D5:D52&gt;=Y29),--(E5:E52&lt;&gt;"*"))),"-",SUMIF(D5:D52,"&gt;="&amp;Y29)/SUMPRODUCT(--(D5:D52&gt;=Y29),--(E5:E52&lt;&gt;"*")))</f>
        <v>23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19</v>
      </c>
      <c r="W30" s="198" t="s">
        <v>29</v>
      </c>
      <c r="X30" s="198"/>
      <c r="Y30" s="164"/>
      <c r="Z30" s="164"/>
      <c r="AA30" s="187">
        <f>IF($Z$5="-","-",IF(Z5=0,"-",($AF$5*4+$AG$5*6)/$Z$5))</f>
        <v>0.42105263157894735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19</v>
      </c>
      <c r="W31" s="164" t="s">
        <v>28</v>
      </c>
      <c r="X31" s="164"/>
      <c r="Y31" s="164"/>
      <c r="Z31" s="164"/>
      <c r="AA31" s="187">
        <f>IF(SUM($AF5:$AG5),$AG5/SUM($AF5:$AG5),"-")</f>
        <v>0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19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19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19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9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19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19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19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19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19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19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19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19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19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19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19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19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19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19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19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19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19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19</v>
      </c>
    </row>
  </sheetData>
  <mergeCells count="94"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37:A38"/>
    <mergeCell ref="A39:A40"/>
    <mergeCell ref="AC39:AK39"/>
    <mergeCell ref="AA40:AB40"/>
    <mergeCell ref="AC40:AE40"/>
    <mergeCell ref="AJ40:AK40"/>
    <mergeCell ref="AA31:AB31"/>
    <mergeCell ref="W32:Z32"/>
    <mergeCell ref="AA32:AB32"/>
    <mergeCell ref="A35:A36"/>
    <mergeCell ref="W35:Z35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</mergeCells>
  <dataValidations count="2">
    <dataValidation type="list" allowBlank="1" showInputMessage="1" showErrorMessage="1" sqref="G5:G52" xr:uid="{873A3440-9FAF-463F-B285-A7C2D89F8DBE}">
      <formula1>$W$16:$W$25</formula1>
    </dataValidation>
    <dataValidation allowBlank="1" showInputMessage="1" showErrorMessage="1" errorTitle="You Fuckhead" error="Wake up idiot, vs someone at somewhere." sqref="A31:A52" xr:uid="{F765B3E1-C805-4DC2-93A5-753CDB52B1B3}"/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99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C00-000000000000}"/>
    <dataValidation type="list" allowBlank="1" showInputMessage="1" showErrorMessage="1" sqref="G5:G52" xr:uid="{00000000-0002-0000-0C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M52"/>
  <sheetViews>
    <sheetView showGridLines="0" zoomScaleNormal="100" workbookViewId="0">
      <selection activeCell="G9" sqref="G9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98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117</v>
      </c>
      <c r="B5" s="52"/>
      <c r="C5" s="116">
        <v>6</v>
      </c>
      <c r="D5" s="34">
        <v>0</v>
      </c>
      <c r="E5" s="86"/>
      <c r="F5" s="119">
        <v>3</v>
      </c>
      <c r="G5" s="40" t="s">
        <v>40</v>
      </c>
      <c r="H5" s="84"/>
      <c r="I5" s="40"/>
      <c r="J5" s="3"/>
      <c r="K5" s="40">
        <v>2</v>
      </c>
      <c r="L5" s="40">
        <v>0</v>
      </c>
      <c r="M5" s="40">
        <v>19</v>
      </c>
      <c r="N5" s="40">
        <v>0</v>
      </c>
      <c r="O5" s="112"/>
      <c r="P5" s="120"/>
      <c r="Q5" s="119">
        <v>1</v>
      </c>
      <c r="R5" s="1"/>
      <c r="S5" s="40"/>
      <c r="T5" s="40"/>
      <c r="U5" s="40"/>
      <c r="V5" s="37">
        <f>SUM($D$5:$D5)/(COUNTA($D$5:$D5)-COUNTA($E$5:$E5))</f>
        <v>0</v>
      </c>
      <c r="W5" s="6">
        <f>COUNTA($A$5:$A$52)</f>
        <v>3</v>
      </c>
      <c r="X5" s="6">
        <f>COUNTA($D$5:$D$52)</f>
        <v>2</v>
      </c>
      <c r="Y5" s="6">
        <f>COUNTA($E$5:$E$52)</f>
        <v>1</v>
      </c>
      <c r="Z5" s="76">
        <f>IF(X5&gt;0,SUM($D$5:$D$52),"-")</f>
        <v>0</v>
      </c>
      <c r="AA5" s="214" t="str">
        <f>IF($X5,MAX($D$5:$D$52)&amp;REPT("*",SUMPRODUCT(--($D$5:$D52&amp;$E$5:$E$52=MAX($D$5:$D$52)&amp;"*"))&gt;0),0)</f>
        <v>0*</v>
      </c>
      <c r="AB5" s="215"/>
      <c r="AC5" s="207">
        <f>IF($X5-$Y5,$Z5/($X5-$Y5),"-")</f>
        <v>0</v>
      </c>
      <c r="AD5" s="208"/>
      <c r="AE5" s="75">
        <f>IF(SUM($F$5:$F$52),$Z5/(SUM($F$5:$F$52))*100,"-")</f>
        <v>0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0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 t="s">
        <v>119</v>
      </c>
      <c r="B7" s="52"/>
      <c r="C7" s="124"/>
      <c r="D7" s="34"/>
      <c r="E7" s="86"/>
      <c r="F7" s="119"/>
      <c r="G7" s="40"/>
      <c r="H7" s="40"/>
      <c r="I7" s="40"/>
      <c r="J7" s="3"/>
      <c r="K7" s="40">
        <v>4</v>
      </c>
      <c r="L7" s="40">
        <v>0</v>
      </c>
      <c r="M7" s="40">
        <v>22</v>
      </c>
      <c r="N7" s="40">
        <v>1</v>
      </c>
      <c r="O7" s="112"/>
      <c r="P7" s="120"/>
      <c r="Q7" s="119">
        <v>10</v>
      </c>
      <c r="R7" s="1"/>
      <c r="S7" s="40"/>
      <c r="T7" s="40"/>
      <c r="U7" s="40"/>
      <c r="V7" s="37">
        <f>SUM($D$5:$D7)/(COUNTA($D$5:$D7)-COUNTA($E$5:$E7))</f>
        <v>0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0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 t="s">
        <v>121</v>
      </c>
      <c r="B9" s="52"/>
      <c r="C9" s="116">
        <v>6</v>
      </c>
      <c r="D9" s="34">
        <v>0</v>
      </c>
      <c r="E9" s="86" t="s">
        <v>59</v>
      </c>
      <c r="F9" s="119">
        <v>2</v>
      </c>
      <c r="G9" s="40" t="s">
        <v>42</v>
      </c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0</v>
      </c>
      <c r="W9" s="74">
        <f t="array" ref="W9">IF(SUM(K5:K52)=0,"-",SUM(INT(K5:K52))+INT(ROUND(SUM(K5:K52-INT(K5:K52)),1)/0.6)+MOD(ROUND(SUM(K5:K52-INT(K5:K52)),1),0.6))</f>
        <v>6</v>
      </c>
      <c r="X9" s="74">
        <f>IF($W9="-","-",SUM(L5:L52))</f>
        <v>0</v>
      </c>
      <c r="Y9" s="74">
        <f>IF($W9="-","-",SUM(M5:M52))</f>
        <v>41</v>
      </c>
      <c r="Z9" s="76">
        <f>IF($W9="-","-",SUM(N5:N52))</f>
        <v>1</v>
      </c>
      <c r="AA9" s="212" t="str">
        <f t="array" ref="AA9">IF(W9="-","-",MAX(N5:N52)&amp;"/"&amp;MIN(IF(N5:N52=MAX(N5:N52),IF(M5:M52,M5:M52))))</f>
        <v>1/22</v>
      </c>
      <c r="AB9" s="213"/>
      <c r="AC9" s="207">
        <f>IF($Z$9="-","-",IF($Z$9=0,"-",$Y$9/$Z$9))</f>
        <v>41</v>
      </c>
      <c r="AD9" s="208"/>
      <c r="AE9" s="7">
        <f>IF(ISERROR(ROUND((INT(W9)*6+((W9-INT(W9))*10))/Z9,2)),"-",ROUND((INT(W9)*6+((W9-INT(W9))*10))/Z9,2))</f>
        <v>36</v>
      </c>
      <c r="AF9" s="75">
        <f>IF(ISERROR(ROUND(Y9/(INT(W9)*6+((W9-INT(W9))*10))*6,2)),"-",ROUND(Y9/(INT(W9)*6+((W9-INT(W9))*10))*6,2))</f>
        <v>6.83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>
        <f t="shared" si="0"/>
        <v>2</v>
      </c>
      <c r="AM9" s="15">
        <f t="shared" si="1"/>
        <v>0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0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0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0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0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0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0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0</v>
      </c>
      <c r="W16" s="217" t="s">
        <v>42</v>
      </c>
      <c r="X16" s="218"/>
      <c r="Y16" s="219"/>
      <c r="Z16" s="56">
        <f t="shared" ref="Z16:Z25" si="2">COUNTIF($G$5:$G$52,$W16)</f>
        <v>1</v>
      </c>
      <c r="AA16" s="189">
        <f t="shared" ref="AA16:AA25" si="3">$Z16/MAX(1,$X$5)</f>
        <v>0.5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0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0</v>
      </c>
      <c r="W18" s="191" t="s">
        <v>40</v>
      </c>
      <c r="X18" s="192"/>
      <c r="Y18" s="193"/>
      <c r="Z18" s="56">
        <f t="shared" si="2"/>
        <v>1</v>
      </c>
      <c r="AA18" s="189">
        <f t="shared" si="3"/>
        <v>0.5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0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0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0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0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0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0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0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0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0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0</v>
      </c>
      <c r="W28" s="165" t="s">
        <v>31</v>
      </c>
      <c r="X28" s="166"/>
      <c r="Y28" s="166"/>
      <c r="Z28" s="167"/>
      <c r="AA28" s="196">
        <f>IF(W5=0,"-",$W$13/$W$5)</f>
        <v>0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0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0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0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0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0</v>
      </c>
      <c r="W33" s="186" t="s">
        <v>26</v>
      </c>
      <c r="X33" s="164"/>
      <c r="Y33" s="164"/>
      <c r="Z33" s="164"/>
      <c r="AA33" s="39">
        <f>SUMPRODUCT((D5:D52=0)*(D5:D52&lt;&gt;"")*(E5:E52&lt;&gt;"*"))</f>
        <v>1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0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11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0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0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0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0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0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0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0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0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0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0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0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0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0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0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0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0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0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0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D00-000000000000}"/>
    <dataValidation type="list" allowBlank="1" showInputMessage="1" showErrorMessage="1" sqref="G5:G52" xr:uid="{00000000-0002-0000-0D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100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E00-000000000000}"/>
    <dataValidation type="list" allowBlank="1" showInputMessage="1" showErrorMessage="1" sqref="G5:G52" xr:uid="{00000000-0002-0000-0E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M52"/>
  <sheetViews>
    <sheetView showGridLines="0" zoomScaleNormal="100" workbookViewId="0">
      <selection activeCell="G7" sqref="G7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118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117</v>
      </c>
      <c r="B5" s="52"/>
      <c r="C5" s="116">
        <v>3</v>
      </c>
      <c r="D5" s="34">
        <v>16</v>
      </c>
      <c r="E5" s="86"/>
      <c r="F5" s="119">
        <v>31</v>
      </c>
      <c r="G5" s="40" t="s">
        <v>40</v>
      </c>
      <c r="H5" s="84">
        <v>1</v>
      </c>
      <c r="I5" s="40"/>
      <c r="J5" s="3"/>
      <c r="K5" s="40">
        <v>3</v>
      </c>
      <c r="L5" s="40">
        <v>0</v>
      </c>
      <c r="M5" s="40">
        <v>17</v>
      </c>
      <c r="N5" s="40">
        <v>0</v>
      </c>
      <c r="O5" s="112"/>
      <c r="P5" s="120"/>
      <c r="Q5" s="119">
        <v>7</v>
      </c>
      <c r="R5" s="1"/>
      <c r="S5" s="40"/>
      <c r="T5" s="40"/>
      <c r="U5" s="40"/>
      <c r="V5" s="37">
        <f>SUM($D$5:$D5)/(COUNTA($D$5:$D5)-COUNTA($E$5:$E5))</f>
        <v>16</v>
      </c>
      <c r="W5" s="6">
        <f>COUNTA($A$5:$A$52)</f>
        <v>2</v>
      </c>
      <c r="X5" s="6">
        <f>COUNTA($D$5:$D$52)</f>
        <v>2</v>
      </c>
      <c r="Y5" s="6">
        <f>COUNTA($E$5:$E$52)</f>
        <v>1</v>
      </c>
      <c r="Z5" s="76">
        <f>IF(X5&gt;0,SUM($D$5:$D$52),"-")</f>
        <v>20</v>
      </c>
      <c r="AA5" s="214" t="str">
        <f>IF($X5,MAX($D$5:$D$52)&amp;REPT("*",SUMPRODUCT(--($D$5:$D52&amp;$E$5:$E$52=MAX($D$5:$D$52)&amp;"*"))&gt;0),0)</f>
        <v>16</v>
      </c>
      <c r="AB5" s="215"/>
      <c r="AC5" s="207">
        <f>IF($X5-$Y5,$Z5/($X5-$Y5),"-")</f>
        <v>20</v>
      </c>
      <c r="AD5" s="208"/>
      <c r="AE5" s="75">
        <f>IF(SUM($F$5:$F$52),$Z5/(SUM($F$5:$F$52))*100,"-")</f>
        <v>52.631578947368418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16</v>
      </c>
      <c r="AK6" s="82" t="s">
        <v>54</v>
      </c>
      <c r="AL6" s="83">
        <f t="shared" ref="AL6:AL14" si="0">IF(COUNTIF($C$5:$C$52,$AK6)=0,"-",COUNTIF($C$5:$C$52,$AK6))</f>
        <v>1</v>
      </c>
      <c r="AM6" s="15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16</v>
      </c>
    </row>
    <row r="7" spans="1:39" x14ac:dyDescent="0.25">
      <c r="A7" s="199" t="s">
        <v>119</v>
      </c>
      <c r="B7" s="52"/>
      <c r="C7" s="124">
        <v>5</v>
      </c>
      <c r="D7" s="34">
        <v>4</v>
      </c>
      <c r="E7" s="86" t="s">
        <v>59</v>
      </c>
      <c r="F7" s="119">
        <v>7</v>
      </c>
      <c r="G7" s="40" t="s">
        <v>42</v>
      </c>
      <c r="H7" s="40"/>
      <c r="I7" s="40"/>
      <c r="J7" s="3"/>
      <c r="K7" s="40">
        <v>3</v>
      </c>
      <c r="L7" s="40">
        <v>0</v>
      </c>
      <c r="M7" s="40">
        <v>13</v>
      </c>
      <c r="N7" s="40">
        <v>0</v>
      </c>
      <c r="O7" s="112"/>
      <c r="P7" s="120"/>
      <c r="Q7" s="119">
        <v>1</v>
      </c>
      <c r="R7" s="1"/>
      <c r="S7" s="40"/>
      <c r="T7" s="40"/>
      <c r="U7" s="40"/>
      <c r="V7" s="37">
        <f>SUM($D$5:$D7)/(COUNTA($D$5:$D7)-COUNTA($E$5:$E7))</f>
        <v>20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20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>
        <f t="shared" si="0"/>
        <v>1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20</v>
      </c>
      <c r="W9" s="74">
        <f t="array" ref="W9">IF(SUM(K5:K52)=0,"-",SUM(INT(K5:K52))+INT(ROUND(SUM(K5:K52-INT(K5:K52)),1)/0.6)+MOD(ROUND(SUM(K5:K52-INT(K5:K52)),1),0.6))</f>
        <v>6</v>
      </c>
      <c r="X9" s="74">
        <f>IF($W9="-","-",SUM(L5:L52))</f>
        <v>0</v>
      </c>
      <c r="Y9" s="74">
        <f>IF($W9="-","-",SUM(M5:M52))</f>
        <v>30</v>
      </c>
      <c r="Z9" s="76">
        <f>IF($W9="-","-",SUM(N5:N52))</f>
        <v>0</v>
      </c>
      <c r="AA9" s="212" t="str">
        <f t="array" ref="AA9">IF(W9="-","-",MAX(N5:N52)&amp;"/"&amp;MIN(IF(N5:N52=MAX(N5:N52),IF(M5:M52,M5:M52))))</f>
        <v>0/13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>
        <f>IF(ISERROR(ROUND(Y9/(INT(W9)*6+((W9-INT(W9))*10))*6,2)),"-",ROUND(Y9/(INT(W9)*6+((W9-INT(W9))*10))*6,2))</f>
        <v>5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20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20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20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20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20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20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20</v>
      </c>
      <c r="W16" s="217" t="s">
        <v>42</v>
      </c>
      <c r="X16" s="218"/>
      <c r="Y16" s="219"/>
      <c r="Z16" s="56">
        <f t="shared" ref="Z16:Z25" si="2">COUNTIF($G$5:$G$52,$W16)</f>
        <v>1</v>
      </c>
      <c r="AA16" s="189">
        <f t="shared" ref="AA16:AA25" si="3">$Z16/MAX(1,$X$5)</f>
        <v>0.5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20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20</v>
      </c>
      <c r="W18" s="191" t="s">
        <v>40</v>
      </c>
      <c r="X18" s="192"/>
      <c r="Y18" s="193"/>
      <c r="Z18" s="56">
        <f t="shared" si="2"/>
        <v>1</v>
      </c>
      <c r="AA18" s="189">
        <f t="shared" si="3"/>
        <v>0.5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20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20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20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20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20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20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20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20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20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20</v>
      </c>
      <c r="W28" s="165" t="s">
        <v>31</v>
      </c>
      <c r="X28" s="166"/>
      <c r="Y28" s="166"/>
      <c r="Z28" s="167"/>
      <c r="AA28" s="196">
        <f>IF(W5=0,"-",$W$13/$W$5)</f>
        <v>0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20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20</v>
      </c>
      <c r="W30" s="198" t="s">
        <v>29</v>
      </c>
      <c r="X30" s="198"/>
      <c r="Y30" s="164"/>
      <c r="Z30" s="164"/>
      <c r="AA30" s="187">
        <f>IF($Z$5="-","-",IF(Z5=0,"-",($AF$5*4+$AG$5*6)/$Z$5))</f>
        <v>0.2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20</v>
      </c>
      <c r="W31" s="164" t="s">
        <v>28</v>
      </c>
      <c r="X31" s="164"/>
      <c r="Y31" s="164"/>
      <c r="Z31" s="164"/>
      <c r="AA31" s="187">
        <f>IF(SUM($AF5:$AG5),$AG5/SUM($AF5:$AG5),"-")</f>
        <v>0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20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20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20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8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20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20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20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20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20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20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20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20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20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20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20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20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20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20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20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20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20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20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0F00-000000000000}"/>
    <dataValidation type="list" allowBlank="1" showInputMessage="1" showErrorMessage="1" sqref="G5:G52" xr:uid="{00000000-0002-0000-0F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M52"/>
  <sheetViews>
    <sheetView showGridLines="0" zoomScaleNormal="100" workbookViewId="0">
      <selection activeCell="A5" sqref="A5:Q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112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184"/>
      <c r="AD39" s="184"/>
      <c r="AE39" s="184"/>
      <c r="AF39" s="184"/>
      <c r="AG39" s="184"/>
      <c r="AH39" s="184"/>
      <c r="AI39" s="184"/>
      <c r="AJ39" s="184"/>
      <c r="AK39" s="184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85"/>
      <c r="AD40" s="185"/>
      <c r="AE40" s="185"/>
      <c r="AF40" s="2"/>
      <c r="AI40" s="2"/>
      <c r="AJ40" s="185"/>
      <c r="AK40" s="185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180"/>
      <c r="AD41" s="185"/>
      <c r="AE41" s="185"/>
      <c r="AI41" s="2"/>
      <c r="AJ41" s="185"/>
      <c r="AK41" s="185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180"/>
      <c r="AD42" s="94"/>
      <c r="AE42" s="94"/>
      <c r="AH42" s="152"/>
      <c r="AI42" s="152"/>
      <c r="AJ42" s="178"/>
      <c r="AK42" s="178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180"/>
      <c r="AD43" s="94"/>
      <c r="AE43" s="153"/>
      <c r="AF43" s="140"/>
      <c r="AG43" s="141"/>
      <c r="AH43" s="141"/>
      <c r="AI43" s="141"/>
      <c r="AJ43" s="179"/>
      <c r="AK43" s="179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180"/>
      <c r="AD44" s="185"/>
      <c r="AE44" s="185"/>
      <c r="AH44" s="1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180"/>
      <c r="AD45" s="94"/>
      <c r="AE45" s="94"/>
      <c r="AH45" s="138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180"/>
      <c r="AD46" s="94"/>
      <c r="AE46" s="94"/>
      <c r="AF46" s="140"/>
      <c r="AG46" s="141"/>
      <c r="AH46" s="1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/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/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000-000000000000}"/>
    <dataValidation type="list" allowBlank="1" showInputMessage="1" showErrorMessage="1" sqref="G5:G52" xr:uid="{00000000-0002-0000-10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M52"/>
  <sheetViews>
    <sheetView showGridLines="0" zoomScaleNormal="100" workbookViewId="0">
      <selection activeCell="A7" sqref="A7:A8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101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117</v>
      </c>
      <c r="B5" s="52"/>
      <c r="C5" s="116">
        <v>8</v>
      </c>
      <c r="D5" s="34">
        <v>0</v>
      </c>
      <c r="E5" s="86"/>
      <c r="F5" s="119">
        <v>5</v>
      </c>
      <c r="G5" s="40" t="s">
        <v>38</v>
      </c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>
        <v>1</v>
      </c>
      <c r="V5" s="37">
        <f>SUM($D$5:$D5)/(COUNTA($D$5:$D5)-COUNTA($E$5:$E5))</f>
        <v>0</v>
      </c>
      <c r="W5" s="6">
        <f>COUNTA($A$5:$A$52)</f>
        <v>2</v>
      </c>
      <c r="X5" s="6">
        <f>COUNTA($D$5:$D$52)</f>
        <v>1</v>
      </c>
      <c r="Y5" s="6">
        <f>COUNTA($E$5:$E$52)</f>
        <v>0</v>
      </c>
      <c r="Z5" s="76">
        <f>IF(X5&gt;0,SUM($D$5:$D$52),"-")</f>
        <v>0</v>
      </c>
      <c r="AA5" s="214" t="str">
        <f>IF($X5,MAX($D$5:$D$52)&amp;REPT("*",SUMPRODUCT(--($D$5:$D52&amp;$E$5:$E$52=MAX($D$5:$D$52)&amp;"*"))&gt;0),0)</f>
        <v>0</v>
      </c>
      <c r="AB5" s="215"/>
      <c r="AC5" s="207">
        <f>IF($X5-$Y5,$Z5/($X5-$Y5),"-")</f>
        <v>0</v>
      </c>
      <c r="AD5" s="208"/>
      <c r="AE5" s="75">
        <f>IF(SUM($F$5:$F$52),$Z5/(SUM($F$5:$F$52))*100,"-")</f>
        <v>0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0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 t="s">
        <v>121</v>
      </c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0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0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0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0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0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>
        <f t="shared" si="0"/>
        <v>1</v>
      </c>
      <c r="AM11" s="15">
        <f t="shared" si="1"/>
        <v>0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0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155"/>
      <c r="T13" s="40"/>
      <c r="U13" s="40"/>
      <c r="V13" s="37">
        <f>SUM($D$5:$D13)/(COUNTA($D$5:$D13)-COUNTA($E$5:$E13))</f>
        <v>0</v>
      </c>
      <c r="W13" s="6">
        <f>SUM($S$5:$S$52)</f>
        <v>0</v>
      </c>
      <c r="X13" s="6">
        <f>SUM($T$5:$T$52)</f>
        <v>0</v>
      </c>
      <c r="Y13" s="6">
        <f>SUM($U$5:$U$52)</f>
        <v>1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0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0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0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0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0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0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0</v>
      </c>
      <c r="W20" s="191" t="s">
        <v>38</v>
      </c>
      <c r="X20" s="192"/>
      <c r="Y20" s="193"/>
      <c r="Z20" s="56">
        <f t="shared" si="2"/>
        <v>1</v>
      </c>
      <c r="AA20" s="189">
        <f t="shared" si="3"/>
        <v>1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0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0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0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0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0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0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0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0</v>
      </c>
      <c r="W28" s="165" t="s">
        <v>31</v>
      </c>
      <c r="X28" s="166"/>
      <c r="Y28" s="166"/>
      <c r="Z28" s="167"/>
      <c r="AA28" s="196">
        <f>IF(W5=0,"-",$W$13/$W$5)</f>
        <v>0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0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0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0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0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0</v>
      </c>
      <c r="W33" s="186" t="s">
        <v>26</v>
      </c>
      <c r="X33" s="164"/>
      <c r="Y33" s="164"/>
      <c r="Z33" s="164"/>
      <c r="AA33" s="39">
        <f>SUMPRODUCT((D5:D52=0)*(D5:D52&lt;&gt;"")*(E5:E52&lt;&gt;"*"))</f>
        <v>1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0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0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0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0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0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0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0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0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0</v>
      </c>
      <c r="W42" s="183"/>
      <c r="X42" s="183"/>
      <c r="AA42" s="178"/>
      <c r="AB42" s="178"/>
      <c r="AC42" s="224"/>
      <c r="AD42" s="142" t="s">
        <v>79</v>
      </c>
      <c r="AE42" s="142"/>
      <c r="AF42" s="133">
        <f>AF41+Z5</f>
        <v>0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2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0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0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0</v>
      </c>
      <c r="W45" s="183"/>
      <c r="X45" s="183"/>
      <c r="AA45" s="138"/>
      <c r="AB45" s="138"/>
      <c r="AC45" s="224"/>
      <c r="AD45" s="142" t="s">
        <v>79</v>
      </c>
      <c r="AE45" s="142"/>
      <c r="AF45" s="133">
        <f>AF44+Z5</f>
        <v>0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0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0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0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0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0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0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0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100-000000000000}"/>
    <dataValidation type="list" allowBlank="1" showInputMessage="1" showErrorMessage="1" sqref="G5:G52" xr:uid="{00000000-0002-0000-11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M52"/>
  <sheetViews>
    <sheetView showGridLines="0" zoomScaleNormal="100" workbookViewId="0">
      <selection activeCell="R5" sqref="R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3" width="8.5546875" style="2" bestFit="1" customWidth="1"/>
    <col min="34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113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121</v>
      </c>
      <c r="B5" s="52"/>
      <c r="C5" s="116"/>
      <c r="D5" s="34"/>
      <c r="E5" s="86"/>
      <c r="F5" s="119"/>
      <c r="G5" s="40"/>
      <c r="H5" s="84"/>
      <c r="I5" s="40"/>
      <c r="J5" s="3"/>
      <c r="K5" s="40">
        <v>2</v>
      </c>
      <c r="L5" s="40">
        <v>0</v>
      </c>
      <c r="M5" s="40">
        <v>10</v>
      </c>
      <c r="N5" s="40">
        <v>0</v>
      </c>
      <c r="O5" s="112"/>
      <c r="P5" s="120">
        <v>1</v>
      </c>
      <c r="Q5" s="119">
        <v>2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1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2</v>
      </c>
      <c r="X9" s="74">
        <f>IF($W9="-","-",SUM(L5:L52))</f>
        <v>0</v>
      </c>
      <c r="Y9" s="74">
        <f>IF($W9="-","-",SUM(M5:M52))</f>
        <v>10</v>
      </c>
      <c r="Z9" s="76">
        <f>IF($W9="-","-",SUM(N5:N52))</f>
        <v>0</v>
      </c>
      <c r="AA9" s="212" t="str">
        <f t="array" ref="AA9">IF(W9="-","-",MAX(N5:N52)&amp;"/"&amp;MIN(IF(N5:N52=MAX(N5:N52),IF(M5:M52,M5:M52))))</f>
        <v>0/10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>
        <f>IF(ISERROR(ROUND(Y9/(INT(W9)*6+((W9-INT(W9))*10))*6,2)),"-",ROUND(Y9/(INT(W9)*6+((W9-INT(W9))*10))*6,2))</f>
        <v>5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>
        <f>IF(W5=0,"-",$W$13/$W$5)</f>
        <v>0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1</v>
      </c>
      <c r="AB34" s="35">
        <f>SUM($Q$5:$Q$52)</f>
        <v>2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>
        <f>AG41+Z9</f>
        <v>0</v>
      </c>
      <c r="AH42" s="38">
        <f>AH41+W13</f>
        <v>0</v>
      </c>
      <c r="AI42" s="38">
        <f>AI41+X13</f>
        <v>0</v>
      </c>
      <c r="AJ42" s="226">
        <f>AJ41+W5</f>
        <v>1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>
        <f>AG44+Z9</f>
        <v>0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200-000000000000}"/>
    <dataValidation type="list" allowBlank="1" showInputMessage="1" showErrorMessage="1" sqref="G5:G52" xr:uid="{00000000-0002-0000-12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M52"/>
  <sheetViews>
    <sheetView showGridLines="0" zoomScaleNormal="100" workbookViewId="0">
      <selection activeCell="H5" sqref="H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3" style="2" bestFit="1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102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119</v>
      </c>
      <c r="B5" s="52"/>
      <c r="C5" s="116">
        <v>4</v>
      </c>
      <c r="D5" s="34">
        <v>82</v>
      </c>
      <c r="E5" s="86" t="s">
        <v>59</v>
      </c>
      <c r="F5" s="119">
        <v>68</v>
      </c>
      <c r="G5" s="40" t="s">
        <v>42</v>
      </c>
      <c r="H5" s="84">
        <v>10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1</v>
      </c>
      <c r="X5" s="6">
        <f>COUNTA($D$5:$D$52)</f>
        <v>1</v>
      </c>
      <c r="Y5" s="6">
        <f>COUNTA($E$5:$E$52)</f>
        <v>1</v>
      </c>
      <c r="Z5" s="76">
        <f>IF(X5&gt;0,SUM($D$5:$D$52),"-")</f>
        <v>82</v>
      </c>
      <c r="AA5" s="214" t="str">
        <f>IF($X5,MAX($D$5:$D$52)&amp;REPT("*",SUMPRODUCT(--($D$5:$D52&amp;$E$5:$E$52=MAX($D$5:$D$52)&amp;"*"))&gt;0),0)</f>
        <v>82*</v>
      </c>
      <c r="AB5" s="215"/>
      <c r="AC5" s="207" t="str">
        <f>IF($X5-$Y5,$Z5/($X5-$Y5),"-")</f>
        <v>-</v>
      </c>
      <c r="AD5" s="208"/>
      <c r="AE5" s="75">
        <f>IF(SUM($F$5:$F$52),$Z5/(SUM($F$5:$F$52))*100,"-")</f>
        <v>120.58823529411764</v>
      </c>
      <c r="AF5" s="6">
        <f>SUM($H$5:$H$52)</f>
        <v>10</v>
      </c>
      <c r="AG5" s="6">
        <f>SUM($I$5:$I$52)</f>
        <v>0</v>
      </c>
      <c r="AH5" s="6">
        <f>COUNTIF($D$5:$D$52,"&gt;=50")-$AI5</f>
        <v>1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>
        <f t="shared" si="0"/>
        <v>1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1</v>
      </c>
      <c r="AA16" s="189">
        <f t="shared" ref="AA16:AA25" si="3">$Z16/MAX(1,$X$5)</f>
        <v>1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>
        <f>IF(W5=0,"-",$W$13/$W$5)</f>
        <v>0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>
        <f>IF($Z$5="-","-",IF(Z5=0,"-",($AF$5*4+$AG$5*6)/$Z$5))</f>
        <v>0.48780487804878048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>
        <f>IF(SUM($AF5:$AG5),$AG5/SUM($AF5:$AG5),"-")</f>
        <v>0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>
        <f>IF(SUM($AH5:$AI5),$AI5/SUM($AH5:$AI5),"-")</f>
        <v>0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>
        <f>AF41+Z5</f>
        <v>82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1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>
        <f>AF44+Z5</f>
        <v>82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300-000000000000}"/>
    <dataValidation type="list" allowBlank="1" showInputMessage="1" showErrorMessage="1" sqref="G5:G52" xr:uid="{00000000-0002-0000-13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M52"/>
  <sheetViews>
    <sheetView showGridLines="0" zoomScaleNormal="100" workbookViewId="0">
      <selection activeCell="H6" sqref="H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120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119</v>
      </c>
      <c r="B5" s="52"/>
      <c r="C5" s="116">
        <v>1</v>
      </c>
      <c r="D5" s="34">
        <v>6</v>
      </c>
      <c r="E5" s="86"/>
      <c r="F5" s="119">
        <v>11</v>
      </c>
      <c r="G5" s="40" t="s">
        <v>38</v>
      </c>
      <c r="H5" s="84">
        <v>1</v>
      </c>
      <c r="I5" s="40"/>
      <c r="J5" s="3"/>
      <c r="K5" s="40">
        <v>2</v>
      </c>
      <c r="L5" s="40">
        <v>0</v>
      </c>
      <c r="M5" s="40">
        <v>13</v>
      </c>
      <c r="N5" s="40">
        <v>0</v>
      </c>
      <c r="O5" s="112"/>
      <c r="P5" s="120"/>
      <c r="Q5" s="119">
        <v>1</v>
      </c>
      <c r="R5" s="1"/>
      <c r="S5" s="40"/>
      <c r="T5" s="40"/>
      <c r="U5" s="40"/>
      <c r="V5" s="37">
        <f>SUM($D$5:$D5)/(COUNTA($D$5:$D5)-COUNTA($E$5:$E5))</f>
        <v>6</v>
      </c>
      <c r="W5" s="6">
        <f>COUNTA($A$5:$A$52)</f>
        <v>1</v>
      </c>
      <c r="X5" s="6">
        <f>COUNTA($D$5:$D$52)</f>
        <v>1</v>
      </c>
      <c r="Y5" s="6">
        <f>COUNTA($E$5:$E$52)</f>
        <v>0</v>
      </c>
      <c r="Z5" s="76">
        <f>IF(X5&gt;0,SUM($D$5:$D$52),"-")</f>
        <v>6</v>
      </c>
      <c r="AA5" s="214" t="str">
        <f>IF($X5,MAX($D$5:$D$52)&amp;REPT("*",SUMPRODUCT(--($D$5:$D52&amp;$E$5:$E$52=MAX($D$5:$D$52)&amp;"*"))&gt;0),0)</f>
        <v>6</v>
      </c>
      <c r="AB5" s="215"/>
      <c r="AC5" s="207">
        <f>IF($X5-$Y5,$Z5/($X5-$Y5),"-")</f>
        <v>6</v>
      </c>
      <c r="AD5" s="208"/>
      <c r="AE5" s="75">
        <f>IF(SUM($F$5:$F$52),$Z5/(SUM($F$5:$F$52))*100,"-")</f>
        <v>54.54545454545454</v>
      </c>
      <c r="AF5" s="6">
        <f>SUM($H$5:$H$52)</f>
        <v>1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1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6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6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6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6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6</v>
      </c>
      <c r="W9" s="74">
        <f t="array" ref="W9">IF(SUM(K5:K52)=0,"-",SUM(INT(K5:K52))+INT(ROUND(SUM(K5:K52-INT(K5:K52)),1)/0.6)+MOD(ROUND(SUM(K5:K52-INT(K5:K52)),1),0.6))</f>
        <v>2</v>
      </c>
      <c r="X9" s="74">
        <f>IF($W9="-","-",SUM(L5:L52))</f>
        <v>0</v>
      </c>
      <c r="Y9" s="74">
        <f>IF($W9="-","-",SUM(M5:M52))</f>
        <v>13</v>
      </c>
      <c r="Z9" s="76">
        <f>IF($W9="-","-",SUM(N5:N52))</f>
        <v>0</v>
      </c>
      <c r="AA9" s="212" t="str">
        <f t="array" ref="AA9">IF(W9="-","-",MAX(N5:N52)&amp;"/"&amp;MIN(IF(N5:N52=MAX(N5:N52),IF(M5:M52,M5:M52))))</f>
        <v>0/13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>
        <f>IF(ISERROR(ROUND(Y9/(INT(W9)*6+((W9-INT(W9))*10))*6,2)),"-",ROUND(Y9/(INT(W9)*6+((W9-INT(W9))*10))*6,2))</f>
        <v>6.5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6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6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6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6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6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6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6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6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6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6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6</v>
      </c>
      <c r="W20" s="191" t="s">
        <v>38</v>
      </c>
      <c r="X20" s="192"/>
      <c r="Y20" s="193"/>
      <c r="Z20" s="56">
        <f t="shared" si="2"/>
        <v>1</v>
      </c>
      <c r="AA20" s="189">
        <f t="shared" si="3"/>
        <v>1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6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6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6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6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6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6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6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6</v>
      </c>
      <c r="W28" s="165" t="s">
        <v>31</v>
      </c>
      <c r="X28" s="166"/>
      <c r="Y28" s="166"/>
      <c r="Z28" s="167"/>
      <c r="AA28" s="196">
        <f>IF(W5=0,"-",$W$13/$W$5)</f>
        <v>0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6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6</v>
      </c>
      <c r="W30" s="198" t="s">
        <v>29</v>
      </c>
      <c r="X30" s="198"/>
      <c r="Y30" s="164"/>
      <c r="Z30" s="164"/>
      <c r="AA30" s="187">
        <f>IF($Z$5="-","-",IF(Z5=0,"-",($AF$5*4+$AG$5*6)/$Z$5))</f>
        <v>0.66666666666666663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6</v>
      </c>
      <c r="W31" s="164" t="s">
        <v>28</v>
      </c>
      <c r="X31" s="164"/>
      <c r="Y31" s="164"/>
      <c r="Z31" s="164"/>
      <c r="AA31" s="187">
        <f>IF(SUM($AF5:$AG5),$AG5/SUM($AF5:$AG5),"-")</f>
        <v>0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6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6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6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1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6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6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6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6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6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6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6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6</v>
      </c>
      <c r="W42" s="183"/>
      <c r="X42" s="183"/>
      <c r="AA42" s="178"/>
      <c r="AB42" s="178"/>
      <c r="AC42" s="224"/>
      <c r="AD42" s="142" t="s">
        <v>79</v>
      </c>
      <c r="AE42" s="142"/>
      <c r="AF42" s="133">
        <f>AF41+Z5</f>
        <v>6</v>
      </c>
      <c r="AG42" s="83">
        <f>AG41+Z9</f>
        <v>0</v>
      </c>
      <c r="AH42" s="38">
        <f>AH41+W13</f>
        <v>0</v>
      </c>
      <c r="AI42" s="38">
        <f>AI41+X13</f>
        <v>0</v>
      </c>
      <c r="AJ42" s="226">
        <f>AJ41+W5</f>
        <v>1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6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6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6</v>
      </c>
      <c r="W45" s="183"/>
      <c r="X45" s="183"/>
      <c r="AA45" s="138"/>
      <c r="AB45" s="138"/>
      <c r="AC45" s="224"/>
      <c r="AD45" s="142" t="s">
        <v>79</v>
      </c>
      <c r="AE45" s="142"/>
      <c r="AF45" s="133">
        <f>AF44+Z5</f>
        <v>6</v>
      </c>
      <c r="AG45" s="83">
        <f>AG44+Z9</f>
        <v>0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6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6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6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6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6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6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6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400-000000000000}"/>
    <dataValidation type="list" allowBlank="1" showInputMessage="1" showErrorMessage="1" sqref="G5:G52" xr:uid="{00000000-0002-0000-14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103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500-000000000000}"/>
    <dataValidation type="list" allowBlank="1" showInputMessage="1" showErrorMessage="1" sqref="G5:G52" xr:uid="{00000000-0002-0000-15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M52"/>
  <sheetViews>
    <sheetView showGridLines="0" zoomScaleNormal="100" workbookViewId="0">
      <selection activeCell="Q8" sqref="Q8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114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119</v>
      </c>
      <c r="B5" s="52"/>
      <c r="C5" s="116"/>
      <c r="D5" s="34"/>
      <c r="E5" s="86"/>
      <c r="F5" s="119"/>
      <c r="G5" s="40"/>
      <c r="H5" s="84"/>
      <c r="I5" s="40"/>
      <c r="J5" s="3"/>
      <c r="K5" s="40">
        <v>8</v>
      </c>
      <c r="L5" s="40">
        <v>1</v>
      </c>
      <c r="M5" s="40">
        <v>45</v>
      </c>
      <c r="N5" s="40">
        <v>2</v>
      </c>
      <c r="O5" s="112"/>
      <c r="P5" s="120">
        <v>3</v>
      </c>
      <c r="Q5" s="119">
        <v>5</v>
      </c>
      <c r="R5" s="1"/>
      <c r="S5" s="40">
        <v>1</v>
      </c>
      <c r="T5" s="40"/>
      <c r="U5" s="40"/>
      <c r="V5" s="37" t="e">
        <f>SUM($D$5:$D5)/(COUNTA($D$5:$D5)-COUNTA($E$5:$E5))</f>
        <v>#DIV/0!</v>
      </c>
      <c r="W5" s="6">
        <f>COUNTA($A$5:$A$52)</f>
        <v>2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 t="s">
        <v>121</v>
      </c>
      <c r="B7" s="52"/>
      <c r="C7" s="124"/>
      <c r="D7" s="34"/>
      <c r="E7" s="86"/>
      <c r="F7" s="119"/>
      <c r="G7" s="40"/>
      <c r="H7" s="40"/>
      <c r="I7" s="40"/>
      <c r="J7" s="3"/>
      <c r="K7" s="40">
        <v>4</v>
      </c>
      <c r="L7" s="40">
        <v>0</v>
      </c>
      <c r="M7" s="40">
        <v>16</v>
      </c>
      <c r="N7" s="40">
        <v>1</v>
      </c>
      <c r="O7" s="112"/>
      <c r="P7" s="120"/>
      <c r="Q7" s="119">
        <v>7</v>
      </c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12</v>
      </c>
      <c r="X9" s="74">
        <f>IF($W9="-","-",SUM(L5:L52))</f>
        <v>1</v>
      </c>
      <c r="Y9" s="74">
        <f>IF($W9="-","-",SUM(M5:M52))</f>
        <v>61</v>
      </c>
      <c r="Z9" s="76">
        <f>IF($W9="-","-",SUM(N5:N52))</f>
        <v>3</v>
      </c>
      <c r="AA9" s="212" t="str">
        <f t="array" ref="AA9">IF(W9="-","-",MAX(N5:N52)&amp;"/"&amp;MIN(IF(N5:N52=MAX(N5:N52),IF(M5:M52,M5:M52))))</f>
        <v>2/45</v>
      </c>
      <c r="AB9" s="213"/>
      <c r="AC9" s="207">
        <f>IF($Z$9="-","-",IF($Z$9=0,"-",$Y$9/$Z$9))</f>
        <v>20.333333333333332</v>
      </c>
      <c r="AD9" s="208"/>
      <c r="AE9" s="7">
        <f>IF(ISERROR(ROUND((INT(W9)*6+((W9-INT(W9))*10))/Z9,2)),"-",ROUND((INT(W9)*6+((W9-INT(W9))*10))/Z9,2))</f>
        <v>24</v>
      </c>
      <c r="AF9" s="75">
        <f>IF(ISERROR(ROUND(Y9/(INT(W9)*6+((W9-INT(W9))*10))*6,2)),"-",ROUND(Y9/(INT(W9)*6+((W9-INT(W9))*10))*6,2))</f>
        <v>5.08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>
        <f>IF(W5=0,"-",$W$13/$W$5)</f>
        <v>0.5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3</v>
      </c>
      <c r="AB34" s="35">
        <f>SUM($Q$5:$Q$52)</f>
        <v>12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>
        <f>AG41+Z9</f>
        <v>3</v>
      </c>
      <c r="AH42" s="38">
        <f>AH41+W13</f>
        <v>1</v>
      </c>
      <c r="AI42" s="38">
        <f>AI41+X13</f>
        <v>0</v>
      </c>
      <c r="AJ42" s="226">
        <f>AJ41+W5</f>
        <v>2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>
        <f>AG44+Z9</f>
        <v>3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600-000000000000}"/>
    <dataValidation type="list" allowBlank="1" showInputMessage="1" showErrorMessage="1" sqref="G5:G52" xr:uid="{00000000-0002-0000-16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AM52"/>
  <sheetViews>
    <sheetView showGridLines="0" zoomScaleNormal="100" workbookViewId="0">
      <selection activeCell="I5" sqref="I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109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121</v>
      </c>
      <c r="B5" s="52"/>
      <c r="C5" s="116">
        <v>2</v>
      </c>
      <c r="D5" s="34">
        <v>26</v>
      </c>
      <c r="E5" s="86"/>
      <c r="F5" s="119">
        <v>56</v>
      </c>
      <c r="G5" s="40" t="s">
        <v>38</v>
      </c>
      <c r="H5" s="84">
        <v>2</v>
      </c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>
        <f>SUM($D$5:$D5)/(COUNTA($D$5:$D5)-COUNTA($E$5:$E5))</f>
        <v>26</v>
      </c>
      <c r="W5" s="6">
        <f>COUNTA($A$5:$A$52)</f>
        <v>1</v>
      </c>
      <c r="X5" s="6">
        <f>COUNTA($D$5:$D$52)</f>
        <v>1</v>
      </c>
      <c r="Y5" s="6">
        <f>COUNTA($E$5:$E$52)</f>
        <v>0</v>
      </c>
      <c r="Z5" s="76">
        <f>IF(X5&gt;0,SUM($D$5:$D$52),"-")</f>
        <v>26</v>
      </c>
      <c r="AA5" s="214" t="str">
        <f>IF($X5,MAX($D$5:$D$52)&amp;REPT("*",SUMPRODUCT(--($D$5:$D52&amp;$E$5:$E$52=MAX($D$5:$D$52)&amp;"*"))&gt;0),0)</f>
        <v>26</v>
      </c>
      <c r="AB5" s="215"/>
      <c r="AC5" s="207">
        <f>IF($X5-$Y5,$Z5/($X5-$Y5),"-")</f>
        <v>26</v>
      </c>
      <c r="AD5" s="208"/>
      <c r="AE5" s="75">
        <f>IF(SUM($F$5:$F$52),$Z5/(SUM($F$5:$F$52))*100,"-")</f>
        <v>46.428571428571431</v>
      </c>
      <c r="AF5" s="6">
        <f>SUM($H$5:$H$52)</f>
        <v>2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1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26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26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26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26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26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26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26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26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26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26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26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26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26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26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26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26</v>
      </c>
      <c r="W20" s="191" t="s">
        <v>38</v>
      </c>
      <c r="X20" s="192"/>
      <c r="Y20" s="193"/>
      <c r="Z20" s="56">
        <f t="shared" si="2"/>
        <v>1</v>
      </c>
      <c r="AA20" s="189">
        <f t="shared" si="3"/>
        <v>1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26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26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26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26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26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26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26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26</v>
      </c>
      <c r="W28" s="165" t="s">
        <v>31</v>
      </c>
      <c r="X28" s="166"/>
      <c r="Y28" s="166"/>
      <c r="Z28" s="167"/>
      <c r="AA28" s="196">
        <f>IF(W5=0,"-",$W$13/$W$5)</f>
        <v>0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26</v>
      </c>
      <c r="W29" s="51" t="s">
        <v>30</v>
      </c>
      <c r="X29" s="50"/>
      <c r="Y29" s="167">
        <v>20</v>
      </c>
      <c r="Z29" s="164"/>
      <c r="AA29" s="194">
        <f>IF(ISERROR(SUMIF(D5:D52,"&gt;="&amp;Y29)/SUMPRODUCT(--(D5:D52&gt;=Y29),--(E5:E52&lt;&gt;"*"))),"-",SUMIF(D5:D52,"&gt;="&amp;Y29)/SUMPRODUCT(--(D5:D52&gt;=Y29),--(E5:E52&lt;&gt;"*")))</f>
        <v>26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26</v>
      </c>
      <c r="W30" s="198" t="s">
        <v>29</v>
      </c>
      <c r="X30" s="198"/>
      <c r="Y30" s="164"/>
      <c r="Z30" s="164"/>
      <c r="AA30" s="187">
        <f>IF($Z$5="-","-",IF(Z5=0,"-",($AF$5*4+$AG$5*6)/$Z$5))</f>
        <v>0.30769230769230771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26</v>
      </c>
      <c r="W31" s="164" t="s">
        <v>28</v>
      </c>
      <c r="X31" s="164"/>
      <c r="Y31" s="164"/>
      <c r="Z31" s="164"/>
      <c r="AA31" s="187">
        <f>IF(SUM($AF5:$AG5),$AG5/SUM($AF5:$AG5),"-")</f>
        <v>0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26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26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26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26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26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26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26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26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26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26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26</v>
      </c>
      <c r="W42" s="183"/>
      <c r="X42" s="183"/>
      <c r="AA42" s="178"/>
      <c r="AB42" s="178"/>
      <c r="AC42" s="224"/>
      <c r="AD42" s="142" t="s">
        <v>79</v>
      </c>
      <c r="AE42" s="142"/>
      <c r="AF42" s="133">
        <f>AF41+Z5</f>
        <v>26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1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26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26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26</v>
      </c>
      <c r="W45" s="183"/>
      <c r="X45" s="183"/>
      <c r="AA45" s="138"/>
      <c r="AB45" s="138"/>
      <c r="AC45" s="224"/>
      <c r="AD45" s="142" t="s">
        <v>79</v>
      </c>
      <c r="AE45" s="142"/>
      <c r="AF45" s="133">
        <f>AF44+Z5</f>
        <v>26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26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26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26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26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26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26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26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700-000000000000}"/>
    <dataValidation type="list" allowBlank="1" showInputMessage="1" showErrorMessage="1" sqref="G5:G52" xr:uid="{00000000-0002-0000-17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104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800-000000000000}"/>
    <dataValidation type="list" allowBlank="1" showInputMessage="1" showErrorMessage="1" sqref="G5:G52" xr:uid="{00000000-0002-0000-18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AM52"/>
  <sheetViews>
    <sheetView showGridLines="0" zoomScaleNormal="100" workbookViewId="0">
      <selection activeCell="Q8" sqref="Q8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117</v>
      </c>
      <c r="B5" s="52"/>
      <c r="C5" s="116">
        <v>11</v>
      </c>
      <c r="D5" s="34">
        <v>3</v>
      </c>
      <c r="E5" s="86" t="s">
        <v>59</v>
      </c>
      <c r="F5" s="119">
        <v>1</v>
      </c>
      <c r="G5" s="40" t="s">
        <v>42</v>
      </c>
      <c r="H5" s="84"/>
      <c r="I5" s="40"/>
      <c r="J5" s="3"/>
      <c r="K5" s="40">
        <v>7</v>
      </c>
      <c r="L5" s="40">
        <v>0</v>
      </c>
      <c r="M5" s="40">
        <v>29</v>
      </c>
      <c r="N5" s="40">
        <v>1</v>
      </c>
      <c r="O5" s="112"/>
      <c r="P5" s="120"/>
      <c r="Q5" s="119">
        <v>9</v>
      </c>
      <c r="R5" s="1"/>
      <c r="S5" s="40">
        <v>1</v>
      </c>
      <c r="T5" s="40"/>
      <c r="U5" s="40"/>
      <c r="V5" s="37" t="e">
        <f>SUM($D$5:$D5)/(COUNTA($D$5:$D5)-COUNTA($E$5:$E5))</f>
        <v>#DIV/0!</v>
      </c>
      <c r="W5" s="6">
        <f>COUNTA($A$5:$A$52)</f>
        <v>2</v>
      </c>
      <c r="X5" s="6">
        <f>COUNTA($D$5:$D$52)</f>
        <v>1</v>
      </c>
      <c r="Y5" s="6">
        <f>COUNTA($E$5:$E$52)</f>
        <v>1</v>
      </c>
      <c r="Z5" s="76">
        <f>IF(X5&gt;0,SUM($D$5:$D$52),"-")</f>
        <v>3</v>
      </c>
      <c r="AA5" s="214" t="str">
        <f>IF($X5,MAX($D$5:$D$52)&amp;REPT("*",SUMPRODUCT(--($D$5:$D52&amp;$E$5:$E$52=MAX($D$5:$D$52)&amp;"*"))&gt;0),0)</f>
        <v>3*</v>
      </c>
      <c r="AB5" s="215"/>
      <c r="AC5" s="207" t="str">
        <f>IF($X5-$Y5,$Z5/($X5-$Y5),"-")</f>
        <v>-</v>
      </c>
      <c r="AD5" s="208"/>
      <c r="AE5" s="75">
        <f>IF(SUM($F$5:$F$52),$Z5/(SUM($F$5:$F$52))*100,"-")</f>
        <v>300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 t="s">
        <v>121</v>
      </c>
      <c r="B7" s="52"/>
      <c r="C7" s="124"/>
      <c r="D7" s="34"/>
      <c r="E7" s="86"/>
      <c r="F7" s="119"/>
      <c r="G7" s="40"/>
      <c r="H7" s="40"/>
      <c r="I7" s="40"/>
      <c r="J7" s="3"/>
      <c r="K7" s="40">
        <v>3</v>
      </c>
      <c r="L7" s="40">
        <v>0</v>
      </c>
      <c r="M7" s="40">
        <v>4</v>
      </c>
      <c r="N7" s="40">
        <v>0</v>
      </c>
      <c r="O7" s="112"/>
      <c r="P7" s="120"/>
      <c r="Q7" s="119">
        <v>3</v>
      </c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10</v>
      </c>
      <c r="X9" s="74">
        <f>IF($W9="-","-",SUM(L5:L52))</f>
        <v>0</v>
      </c>
      <c r="Y9" s="74">
        <f>IF($W9="-","-",SUM(M5:M52))</f>
        <v>33</v>
      </c>
      <c r="Z9" s="76">
        <f>IF($W9="-","-",SUM(N5:N52))</f>
        <v>1</v>
      </c>
      <c r="AA9" s="212" t="str">
        <f t="array" ref="AA9">IF(W9="-","-",MAX(N5:N52)&amp;"/"&amp;MIN(IF(N5:N52=MAX(N5:N52),IF(M5:M52,M5:M52))))</f>
        <v>1/29</v>
      </c>
      <c r="AB9" s="213"/>
      <c r="AC9" s="207">
        <f>IF($Z$9="-","-",IF($Z$9=0,"-",$Y$9/$Z$9))</f>
        <v>33</v>
      </c>
      <c r="AD9" s="208"/>
      <c r="AE9" s="7">
        <f>IF(ISERROR(ROUND((INT(W9)*6+((W9-INT(W9))*10))/Z9,2)),"-",ROUND((INT(W9)*6+((W9-INT(W9))*10))/Z9,2))</f>
        <v>60</v>
      </c>
      <c r="AF9" s="75">
        <f>IF(ISERROR(ROUND(Y9/(INT(W9)*6+((W9-INT(W9))*10))*6,2)),"-",ROUND(Y9/(INT(W9)*6+((W9-INT(W9))*10))*6,2))</f>
        <v>3.3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>
        <f t="shared" si="0"/>
        <v>1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1</v>
      </c>
      <c r="AA16" s="189">
        <f t="shared" ref="AA16:AA25" si="3">$Z16/MAX(1,$X$5)</f>
        <v>1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>
        <f>IF(W5=0,"-",$W$13/$W$5)</f>
        <v>0.5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>
        <f>IF($Z$5="-","-",IF(Z5=0,"-",($AF$5*4+$AG$5*6)/$Z$5))</f>
        <v>0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12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>
        <f>AF41+Z5</f>
        <v>3</v>
      </c>
      <c r="AG42" s="83">
        <f>AG41+Z9</f>
        <v>1</v>
      </c>
      <c r="AH42" s="38">
        <f>AH41+W13</f>
        <v>1</v>
      </c>
      <c r="AI42" s="38">
        <f>AI41+X13</f>
        <v>0</v>
      </c>
      <c r="AJ42" s="226">
        <f>AJ41+W5</f>
        <v>2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>
        <f>AF44+Z5</f>
        <v>3</v>
      </c>
      <c r="AG45" s="83">
        <f>AG44+Z9</f>
        <v>1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900-000000000000}"/>
    <dataValidation type="list" allowBlank="1" showInputMessage="1" showErrorMessage="1" sqref="G5:G52" xr:uid="{00000000-0002-0000-19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AM52"/>
  <sheetViews>
    <sheetView showGridLines="0" zoomScaleNormal="100" workbookViewId="0">
      <selection activeCell="S10" sqref="S10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105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117</v>
      </c>
      <c r="B5" s="52"/>
      <c r="C5" s="116">
        <v>1</v>
      </c>
      <c r="D5" s="34">
        <v>25</v>
      </c>
      <c r="E5" s="86"/>
      <c r="F5" s="119">
        <v>46</v>
      </c>
      <c r="G5" s="40" t="s">
        <v>37</v>
      </c>
      <c r="H5" s="84">
        <v>2</v>
      </c>
      <c r="I5" s="40"/>
      <c r="J5" s="3"/>
      <c r="K5" s="40">
        <v>6</v>
      </c>
      <c r="L5" s="40">
        <v>0</v>
      </c>
      <c r="M5" s="40">
        <v>24</v>
      </c>
      <c r="N5" s="40">
        <v>1</v>
      </c>
      <c r="O5" s="112"/>
      <c r="P5" s="120"/>
      <c r="Q5" s="119">
        <v>1</v>
      </c>
      <c r="R5" s="1"/>
      <c r="S5" s="40"/>
      <c r="T5" s="40"/>
      <c r="U5" s="40">
        <v>1</v>
      </c>
      <c r="V5" s="37">
        <f>SUM($D$5:$D5)/(COUNTA($D$5:$D5)-COUNTA($E$5:$E5))</f>
        <v>25</v>
      </c>
      <c r="W5" s="6">
        <f>COUNTA($A$5:$A$52)</f>
        <v>3</v>
      </c>
      <c r="X5" s="6">
        <f>COUNTA($D$5:$D$52)</f>
        <v>3</v>
      </c>
      <c r="Y5" s="6">
        <f>COUNTA($E$5:$E$52)</f>
        <v>0</v>
      </c>
      <c r="Z5" s="76">
        <f>IF(X5&gt;0,SUM($D$5:$D$52),"-")</f>
        <v>101</v>
      </c>
      <c r="AA5" s="214" t="str">
        <f>IF($X5,MAX($D$5:$D$52)&amp;REPT("*",SUMPRODUCT(--($D$5:$D52&amp;$E$5:$E$52=MAX($D$5:$D$52)&amp;"*"))&gt;0),0)</f>
        <v>60</v>
      </c>
      <c r="AB5" s="215"/>
      <c r="AC5" s="207">
        <f>IF($X5-$Y5,$Z5/($X5-$Y5),"-")</f>
        <v>33.666666666666664</v>
      </c>
      <c r="AD5" s="208"/>
      <c r="AE5" s="75">
        <f>IF(SUM($F$5:$F$52),$Z5/(SUM($F$5:$F$52))*100,"-")</f>
        <v>63.125</v>
      </c>
      <c r="AF5" s="6">
        <f>SUM($H$5:$H$52)</f>
        <v>11</v>
      </c>
      <c r="AG5" s="6">
        <f>SUM($I$5:$I$52)</f>
        <v>0</v>
      </c>
      <c r="AH5" s="6">
        <f>COUNTIF($D$5:$D$52,"&gt;=50")-$AI5</f>
        <v>1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3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33.666666666666664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25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 t="s">
        <v>119</v>
      </c>
      <c r="B7" s="52"/>
      <c r="C7" s="124">
        <v>2</v>
      </c>
      <c r="D7" s="34">
        <v>60</v>
      </c>
      <c r="E7" s="86"/>
      <c r="F7" s="119">
        <v>82</v>
      </c>
      <c r="G7" s="40" t="s">
        <v>38</v>
      </c>
      <c r="H7" s="40">
        <v>7</v>
      </c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42.5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42.5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 t="s">
        <v>121</v>
      </c>
      <c r="B9" s="52"/>
      <c r="C9" s="116">
        <v>1</v>
      </c>
      <c r="D9" s="34">
        <v>16</v>
      </c>
      <c r="E9" s="86"/>
      <c r="F9" s="119">
        <v>32</v>
      </c>
      <c r="G9" s="40" t="s">
        <v>40</v>
      </c>
      <c r="H9" s="40">
        <v>2</v>
      </c>
      <c r="I9" s="40"/>
      <c r="J9" s="3"/>
      <c r="K9" s="40"/>
      <c r="L9" s="40"/>
      <c r="M9" s="40"/>
      <c r="N9" s="40"/>
      <c r="O9" s="112"/>
      <c r="P9" s="120"/>
      <c r="Q9" s="119"/>
      <c r="R9" s="1"/>
      <c r="S9" s="40">
        <v>2</v>
      </c>
      <c r="T9" s="40"/>
      <c r="U9" s="40"/>
      <c r="V9" s="37">
        <f>SUM($D$5:$D9)/(COUNTA($D$5:$D9)-COUNTA($E$5:$E9))</f>
        <v>33.666666666666664</v>
      </c>
      <c r="W9" s="74">
        <f t="array" ref="W9">IF(SUM(K5:K52)=0,"-",SUM(INT(K5:K52))+INT(ROUND(SUM(K5:K52-INT(K5:K52)),1)/0.6)+MOD(ROUND(SUM(K5:K52-INT(K5:K52)),1),0.6))</f>
        <v>6</v>
      </c>
      <c r="X9" s="74">
        <f>IF($W9="-","-",SUM(L5:L52))</f>
        <v>0</v>
      </c>
      <c r="Y9" s="74">
        <f>IF($W9="-","-",SUM(M5:M52))</f>
        <v>24</v>
      </c>
      <c r="Z9" s="76">
        <f>IF($W9="-","-",SUM(N5:N52))</f>
        <v>1</v>
      </c>
      <c r="AA9" s="212" t="str">
        <f t="array" ref="AA9">IF(W9="-","-",MAX(N5:N52)&amp;"/"&amp;MIN(IF(N5:N52=MAX(N5:N52),IF(M5:M52,M5:M52))))</f>
        <v>1/24</v>
      </c>
      <c r="AB9" s="213"/>
      <c r="AC9" s="207">
        <f>IF($Z$9="-","-",IF($Z$9=0,"-",$Y$9/$Z$9))</f>
        <v>24</v>
      </c>
      <c r="AD9" s="208"/>
      <c r="AE9" s="7">
        <f>IF(ISERROR(ROUND((INT(W9)*6+((W9-INT(W9))*10))/Z9,2)),"-",ROUND((INT(W9)*6+((W9-INT(W9))*10))/Z9,2))</f>
        <v>36</v>
      </c>
      <c r="AF9" s="75">
        <f>IF(ISERROR(ROUND(Y9/(INT(W9)*6+((W9-INT(W9))*10))*6,2)),"-",ROUND(Y9/(INT(W9)*6+((W9-INT(W9))*10))*6,2))</f>
        <v>4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33.666666666666664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33.666666666666664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33.666666666666664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33.666666666666664</v>
      </c>
      <c r="W13" s="6">
        <f>SUM($S$5:$S$52)</f>
        <v>2</v>
      </c>
      <c r="X13" s="6">
        <f>SUM($T$5:$T$52)</f>
        <v>0</v>
      </c>
      <c r="Y13" s="6">
        <f>SUM($U$5:$U$52)</f>
        <v>1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33.666666666666664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33.666666666666664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33.666666666666664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33.666666666666664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33.666666666666664</v>
      </c>
      <c r="W18" s="191" t="s">
        <v>40</v>
      </c>
      <c r="X18" s="192"/>
      <c r="Y18" s="193"/>
      <c r="Z18" s="56">
        <f t="shared" si="2"/>
        <v>1</v>
      </c>
      <c r="AA18" s="189">
        <f t="shared" si="3"/>
        <v>0.33333333333333331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33.666666666666664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33.666666666666664</v>
      </c>
      <c r="W20" s="191" t="s">
        <v>38</v>
      </c>
      <c r="X20" s="192"/>
      <c r="Y20" s="193"/>
      <c r="Z20" s="56">
        <f t="shared" si="2"/>
        <v>1</v>
      </c>
      <c r="AA20" s="189">
        <f t="shared" si="3"/>
        <v>0.33333333333333331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33.666666666666664</v>
      </c>
      <c r="W21" s="191" t="s">
        <v>37</v>
      </c>
      <c r="X21" s="192"/>
      <c r="Y21" s="193"/>
      <c r="Z21" s="56">
        <f t="shared" si="2"/>
        <v>1</v>
      </c>
      <c r="AA21" s="189">
        <f t="shared" si="3"/>
        <v>0.33333333333333331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33.666666666666664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33.666666666666664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33.666666666666664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33.666666666666664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33.666666666666664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33.666666666666664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33.666666666666664</v>
      </c>
      <c r="W28" s="165" t="s">
        <v>31</v>
      </c>
      <c r="X28" s="166"/>
      <c r="Y28" s="166"/>
      <c r="Z28" s="167"/>
      <c r="AA28" s="196">
        <f>IF(W5=0,"-",$W$13/$W$5)</f>
        <v>0.66666666666666663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33.666666666666664</v>
      </c>
      <c r="W29" s="51" t="s">
        <v>30</v>
      </c>
      <c r="X29" s="50"/>
      <c r="Y29" s="167">
        <v>20</v>
      </c>
      <c r="Z29" s="164"/>
      <c r="AA29" s="194">
        <f>IF(ISERROR(SUMIF(D5:D52,"&gt;="&amp;Y29)/SUMPRODUCT(--(D5:D52&gt;=Y29),--(E5:E52&lt;&gt;"*"))),"-",SUMIF(D5:D52,"&gt;="&amp;Y29)/SUMPRODUCT(--(D5:D52&gt;=Y29),--(E5:E52&lt;&gt;"*")))</f>
        <v>42.5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33.666666666666664</v>
      </c>
      <c r="W30" s="198" t="s">
        <v>29</v>
      </c>
      <c r="X30" s="198"/>
      <c r="Y30" s="164"/>
      <c r="Z30" s="164"/>
      <c r="AA30" s="187">
        <f>IF($Z$5="-","-",IF(Z5=0,"-",($AF$5*4+$AG$5*6)/$Z$5))</f>
        <v>0.43564356435643564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33.666666666666664</v>
      </c>
      <c r="W31" s="164" t="s">
        <v>28</v>
      </c>
      <c r="X31" s="164"/>
      <c r="Y31" s="164"/>
      <c r="Z31" s="164"/>
      <c r="AA31" s="187">
        <f>IF(SUM($AF5:$AG5),$AG5/SUM($AF5:$AG5),"-")</f>
        <v>0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33.666666666666664</v>
      </c>
      <c r="W32" s="164" t="s">
        <v>27</v>
      </c>
      <c r="X32" s="164"/>
      <c r="Y32" s="164"/>
      <c r="Z32" s="164"/>
      <c r="AA32" s="187">
        <f>IF(SUM($AH5:$AI5),$AI5/SUM($AH5:$AI5),"-")</f>
        <v>0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33.666666666666664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33.666666666666664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1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33.666666666666664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33.666666666666664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33.666666666666664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33.666666666666664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33.666666666666664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33.666666666666664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33.666666666666664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33.666666666666664</v>
      </c>
      <c r="W42" s="183"/>
      <c r="X42" s="183"/>
      <c r="AA42" s="178"/>
      <c r="AB42" s="178"/>
      <c r="AC42" s="224"/>
      <c r="AD42" s="142" t="s">
        <v>79</v>
      </c>
      <c r="AE42" s="142"/>
      <c r="AF42" s="133">
        <f>AF41+Z5</f>
        <v>101</v>
      </c>
      <c r="AG42" s="83">
        <f>AG41+Z9</f>
        <v>1</v>
      </c>
      <c r="AH42" s="38">
        <f>AH41+W13</f>
        <v>2</v>
      </c>
      <c r="AI42" s="38">
        <f>AI41+X13</f>
        <v>0</v>
      </c>
      <c r="AJ42" s="226">
        <f>AJ41+W5</f>
        <v>3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33.666666666666664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33.666666666666664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33.666666666666664</v>
      </c>
      <c r="W45" s="183"/>
      <c r="X45" s="183"/>
      <c r="AA45" s="138"/>
      <c r="AB45" s="138"/>
      <c r="AC45" s="224"/>
      <c r="AD45" s="142" t="s">
        <v>79</v>
      </c>
      <c r="AE45" s="142"/>
      <c r="AF45" s="133">
        <f>AF44+Z5</f>
        <v>101</v>
      </c>
      <c r="AG45" s="83">
        <f>AG44+Z9</f>
        <v>1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33.666666666666664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33.666666666666664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33.666666666666664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33.666666666666664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33.666666666666664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33.666666666666664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33.666666666666664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A00-000000000000}"/>
    <dataValidation type="list" allowBlank="1" showInputMessage="1" showErrorMessage="1" sqref="G5:G52" xr:uid="{00000000-0002-0000-1A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M52"/>
  <sheetViews>
    <sheetView showGridLines="0" zoomScaleNormal="100" workbookViewId="0">
      <selection activeCell="R9" sqref="R9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117</v>
      </c>
      <c r="B5" s="52"/>
      <c r="C5" s="116">
        <v>2</v>
      </c>
      <c r="D5" s="34">
        <v>33</v>
      </c>
      <c r="E5" s="86"/>
      <c r="F5" s="119">
        <v>44</v>
      </c>
      <c r="G5" s="40" t="s">
        <v>40</v>
      </c>
      <c r="H5" s="84">
        <v>3</v>
      </c>
      <c r="I5" s="40"/>
      <c r="J5" s="3"/>
      <c r="K5" s="40">
        <v>8</v>
      </c>
      <c r="L5" s="40">
        <v>1</v>
      </c>
      <c r="M5" s="40">
        <v>15</v>
      </c>
      <c r="N5" s="40">
        <v>4</v>
      </c>
      <c r="O5" s="112"/>
      <c r="P5" s="120"/>
      <c r="Q5" s="119">
        <v>1</v>
      </c>
      <c r="R5" s="1"/>
      <c r="S5" s="40"/>
      <c r="T5" s="40"/>
      <c r="U5" s="40"/>
      <c r="V5" s="37">
        <f>SUM($D$5:$D5)/(COUNTA($D$5:$D5)-COUNTA($E$5:$E5))</f>
        <v>33</v>
      </c>
      <c r="W5" s="6">
        <f>COUNTA($A$5:$A$52)</f>
        <v>3</v>
      </c>
      <c r="X5" s="6">
        <f>COUNTA($D$5:$D$52)</f>
        <v>2</v>
      </c>
      <c r="Y5" s="6">
        <f>COUNTA($E$5:$E$52)</f>
        <v>0</v>
      </c>
      <c r="Z5" s="76">
        <f>IF(X5&gt;0,SUM($D$5:$D$52),"-")</f>
        <v>37</v>
      </c>
      <c r="AA5" s="214" t="str">
        <f>IF($X5,MAX($D$5:$D$52)&amp;REPT("*",SUMPRODUCT(--($D$5:$D52&amp;$E$5:$E$52=MAX($D$5:$D$52)&amp;"*"))&gt;0),0)</f>
        <v>33</v>
      </c>
      <c r="AB5" s="215"/>
      <c r="AC5" s="207">
        <f>IF($X5-$Y5,$Z5/($X5-$Y5),"-")</f>
        <v>18.5</v>
      </c>
      <c r="AD5" s="208"/>
      <c r="AE5" s="75">
        <f>IF(SUM($F$5:$F$52),$Z5/(SUM($F$5:$F$52))*100,"-")</f>
        <v>77.083333333333343</v>
      </c>
      <c r="AF5" s="6">
        <f>SUM($H$5:$H$52)</f>
        <v>3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>
        <f>IF(SUM(COUNTIF($C$5:$C$52,{1,2}))=0,"-",SUM(COUNTIF($C$5:$C$52,{1,2})))</f>
        <v>1</v>
      </c>
      <c r="AM5" s="15">
        <f>IF(ISERROR(IF($AL5="-","-",SUM(SUMIF($C$5:$C$52,{1,2},$D$5:$D$52))/($AL5-SUMPRODUCT(($C$5:$C$52={1,2})*($E$5:$E$52="*"))))),"-",IF($AL5="-","-",SUM(SUMIF($C$5:$C$52,{1,2},$D$5:$D$52))/($AL5-SUMPRODUCT(($C$5:$C$52={1,2})*($E$5:$E$52="*")))))</f>
        <v>33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33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 t="s">
        <v>119</v>
      </c>
      <c r="B7" s="52"/>
      <c r="C7" s="124"/>
      <c r="D7" s="34"/>
      <c r="E7" s="86"/>
      <c r="F7" s="119"/>
      <c r="G7" s="40"/>
      <c r="H7" s="40"/>
      <c r="I7" s="40"/>
      <c r="J7" s="3"/>
      <c r="K7" s="40">
        <v>7</v>
      </c>
      <c r="L7" s="40">
        <v>0</v>
      </c>
      <c r="M7" s="40">
        <v>43</v>
      </c>
      <c r="N7" s="40">
        <v>0</v>
      </c>
      <c r="O7" s="112"/>
      <c r="P7" s="120"/>
      <c r="Q7" s="119">
        <v>1</v>
      </c>
      <c r="R7" s="1"/>
      <c r="S7" s="40">
        <v>1</v>
      </c>
      <c r="T7" s="40"/>
      <c r="U7" s="40"/>
      <c r="V7" s="37">
        <f>SUM($D$5:$D7)/(COUNTA($D$5:$D7)-COUNTA($E$5:$E7))</f>
        <v>33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>
        <f t="shared" si="0"/>
        <v>1</v>
      </c>
      <c r="AM7" s="15">
        <f t="shared" si="1"/>
        <v>4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33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 t="s">
        <v>121</v>
      </c>
      <c r="B9" s="52"/>
      <c r="C9" s="116">
        <v>4</v>
      </c>
      <c r="D9" s="34">
        <v>4</v>
      </c>
      <c r="E9" s="86"/>
      <c r="F9" s="119">
        <v>4</v>
      </c>
      <c r="G9" s="40" t="s">
        <v>37</v>
      </c>
      <c r="H9" s="40"/>
      <c r="I9" s="40"/>
      <c r="J9" s="3"/>
      <c r="K9" s="40">
        <v>6.1</v>
      </c>
      <c r="L9" s="40">
        <v>1</v>
      </c>
      <c r="M9" s="40">
        <v>8</v>
      </c>
      <c r="N9" s="40">
        <v>6</v>
      </c>
      <c r="O9" s="112"/>
      <c r="P9" s="120"/>
      <c r="Q9" s="119">
        <v>1</v>
      </c>
      <c r="R9" s="1"/>
      <c r="S9" s="40"/>
      <c r="T9" s="40"/>
      <c r="U9" s="40"/>
      <c r="V9" s="37">
        <f>SUM($D$5:$D9)/(COUNTA($D$5:$D9)-COUNTA($E$5:$E9))</f>
        <v>18.5</v>
      </c>
      <c r="W9" s="74">
        <f t="array" ref="W9">IF(SUM(K5:K52)=0,"-",SUM(INT(K5:K52))+INT(ROUND(SUM(K5:K52-INT(K5:K52)),1)/0.6)+MOD(ROUND(SUM(K5:K52-INT(K5:K52)),1),0.6))</f>
        <v>21.1</v>
      </c>
      <c r="X9" s="74">
        <f>IF($W9="-","-",SUM(L5:L52))</f>
        <v>2</v>
      </c>
      <c r="Y9" s="74">
        <f>IF($W9="-","-",SUM(M5:M52))</f>
        <v>66</v>
      </c>
      <c r="Z9" s="76">
        <f>IF($W9="-","-",SUM(N5:N52))</f>
        <v>10</v>
      </c>
      <c r="AA9" s="212" t="str">
        <f t="array" ref="AA9">IF(W9="-","-",MAX(N5:N52)&amp;"/"&amp;MIN(IF(N5:N52=MAX(N5:N52),IF(M5:M52,M5:M52))))</f>
        <v>6/8</v>
      </c>
      <c r="AB9" s="213"/>
      <c r="AC9" s="207">
        <f>IF($Z$9="-","-",IF($Z$9=0,"-",$Y$9/$Z$9))</f>
        <v>6.6</v>
      </c>
      <c r="AD9" s="208"/>
      <c r="AE9" s="7">
        <f>IF(ISERROR(ROUND((INT(W9)*6+((W9-INT(W9))*10))/Z9,2)),"-",ROUND((INT(W9)*6+((W9-INT(W9))*10))/Z9,2))</f>
        <v>12.7</v>
      </c>
      <c r="AF9" s="75">
        <f>IF(ISERROR(ROUND(Y9/(INT(W9)*6+((W9-INT(W9))*10))*6,2)),"-",ROUND(Y9/(INT(W9)*6+((W9-INT(W9))*10))*6,2))</f>
        <v>3.12</v>
      </c>
      <c r="AG9" s="63">
        <f>COUNTIF($N$5:$N$52,"&gt;=5")</f>
        <v>1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18.5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18.5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18.5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18.5</v>
      </c>
      <c r="W13" s="6">
        <f>SUM($S$5:$S$52)</f>
        <v>1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18.5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18.5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18.5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199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18.5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18.5</v>
      </c>
      <c r="W18" s="191" t="s">
        <v>40</v>
      </c>
      <c r="X18" s="192"/>
      <c r="Y18" s="193"/>
      <c r="Z18" s="56">
        <f t="shared" si="2"/>
        <v>1</v>
      </c>
      <c r="AA18" s="189">
        <f t="shared" si="3"/>
        <v>0.5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18.5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18.5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18.5</v>
      </c>
      <c r="W21" s="191" t="s">
        <v>37</v>
      </c>
      <c r="X21" s="192"/>
      <c r="Y21" s="193"/>
      <c r="Z21" s="56">
        <f t="shared" si="2"/>
        <v>1</v>
      </c>
      <c r="AA21" s="189">
        <f t="shared" si="3"/>
        <v>0.5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18.5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18.5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18.5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18.5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18.5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18.5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18.5</v>
      </c>
      <c r="W28" s="165" t="s">
        <v>31</v>
      </c>
      <c r="X28" s="166"/>
      <c r="Y28" s="166"/>
      <c r="Z28" s="167"/>
      <c r="AA28" s="196">
        <f>IF(W5=0,"-",$W$13/$W$5)</f>
        <v>0.33333333333333331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18.5</v>
      </c>
      <c r="W29" s="51" t="s">
        <v>30</v>
      </c>
      <c r="X29" s="50"/>
      <c r="Y29" s="167">
        <v>20</v>
      </c>
      <c r="Z29" s="164"/>
      <c r="AA29" s="194">
        <f>IF(ISERROR(SUMIF(D5:D52,"&gt;="&amp;Y29)/SUMPRODUCT(--(D5:D52&gt;=Y29),--(E5:E52&lt;&gt;"*"))),"-",SUMIF(D5:D52,"&gt;="&amp;Y29)/SUMPRODUCT(--(D5:D52&gt;=Y29),--(E5:E52&lt;&gt;"*")))</f>
        <v>33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18.5</v>
      </c>
      <c r="W30" s="198" t="s">
        <v>29</v>
      </c>
      <c r="X30" s="198"/>
      <c r="Y30" s="164"/>
      <c r="Z30" s="164"/>
      <c r="AA30" s="187">
        <f>IF($Z$5="-","-",IF(Z5=0,"-",($AF$5*4+$AG$5*6)/$Z$5))</f>
        <v>0.32432432432432434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18.5</v>
      </c>
      <c r="W31" s="164" t="s">
        <v>28</v>
      </c>
      <c r="X31" s="164"/>
      <c r="Y31" s="164"/>
      <c r="Z31" s="164"/>
      <c r="AA31" s="187">
        <f>IF(SUM($AF5:$AG5),$AG5/SUM($AF5:$AG5),"-")</f>
        <v>0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18.5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18.5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18.5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3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18.5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18.5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18.5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18.5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18.5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18.5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18.5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18.5</v>
      </c>
      <c r="W42" s="183"/>
      <c r="X42" s="183"/>
      <c r="AA42" s="178"/>
      <c r="AB42" s="178"/>
      <c r="AC42" s="224"/>
      <c r="AD42" s="142" t="s">
        <v>79</v>
      </c>
      <c r="AE42" s="142"/>
      <c r="AF42" s="133">
        <f>AF41+Z5</f>
        <v>37</v>
      </c>
      <c r="AG42" s="83">
        <f>AG41+Z9</f>
        <v>10</v>
      </c>
      <c r="AH42" s="38">
        <f>AH41+W13</f>
        <v>1</v>
      </c>
      <c r="AI42" s="38">
        <f>AI41+X13</f>
        <v>0</v>
      </c>
      <c r="AJ42" s="226">
        <f>AJ41+W5</f>
        <v>3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18.5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18.5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18.5</v>
      </c>
      <c r="W45" s="183"/>
      <c r="X45" s="183"/>
      <c r="AA45" s="138"/>
      <c r="AB45" s="138"/>
      <c r="AC45" s="224"/>
      <c r="AD45" s="142" t="s">
        <v>79</v>
      </c>
      <c r="AE45" s="142"/>
      <c r="AF45" s="133">
        <f>AF44+Z5</f>
        <v>37</v>
      </c>
      <c r="AG45" s="83">
        <f>AG44+Z9</f>
        <v>10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18.5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18.5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18.5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18.5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18.5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18.5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18.5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B00-000000000000}"/>
    <dataValidation type="list" allowBlank="1" showInputMessage="1" showErrorMessage="1" sqref="G5:G52" xr:uid="{00000000-0002-0000-1B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M52"/>
  <sheetViews>
    <sheetView showGridLines="0" zoomScaleNormal="100" workbookViewId="0">
      <selection activeCell="Q5" sqref="Q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122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121</v>
      </c>
      <c r="B5" s="52"/>
      <c r="C5" s="116"/>
      <c r="D5" s="34"/>
      <c r="E5" s="86"/>
      <c r="F5" s="119"/>
      <c r="G5" s="40"/>
      <c r="H5" s="84"/>
      <c r="I5" s="40"/>
      <c r="J5" s="3"/>
      <c r="K5" s="40">
        <v>3</v>
      </c>
      <c r="L5" s="40">
        <v>0</v>
      </c>
      <c r="M5" s="40">
        <v>27</v>
      </c>
      <c r="N5" s="40">
        <v>2</v>
      </c>
      <c r="O5" s="112"/>
      <c r="P5" s="120"/>
      <c r="Q5" s="119">
        <v>11</v>
      </c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1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>
        <f t="array" ref="W9">IF(SUM(K5:K52)=0,"-",SUM(INT(K5:K52))+INT(ROUND(SUM(K5:K52-INT(K5:K52)),1)/0.6)+MOD(ROUND(SUM(K5:K52-INT(K5:K52)),1),0.6))</f>
        <v>3</v>
      </c>
      <c r="X9" s="74">
        <f>IF($W9="-","-",SUM(L5:L52))</f>
        <v>0</v>
      </c>
      <c r="Y9" s="74">
        <f>IF($W9="-","-",SUM(M5:M52))</f>
        <v>27</v>
      </c>
      <c r="Z9" s="76">
        <f>IF($W9="-","-",SUM(N5:N52))</f>
        <v>2</v>
      </c>
      <c r="AA9" s="212" t="str">
        <f t="array" ref="AA9">IF(W9="-","-",MAX(N5:N52)&amp;"/"&amp;MIN(IF(N5:N52=MAX(N5:N52),IF(M5:M52,M5:M52))))</f>
        <v>2/27</v>
      </c>
      <c r="AB9" s="213"/>
      <c r="AC9" s="207">
        <f>IF($Z$9="-","-",IF($Z$9=0,"-",$Y$9/$Z$9))</f>
        <v>13.5</v>
      </c>
      <c r="AD9" s="208"/>
      <c r="AE9" s="7">
        <f>IF(ISERROR(ROUND((INT(W9)*6+((W9-INT(W9))*10))/Z9,2)),"-",ROUND((INT(W9)*6+((W9-INT(W9))*10))/Z9,2))</f>
        <v>9</v>
      </c>
      <c r="AF9" s="75">
        <f>IF(ISERROR(ROUND(Y9/(INT(W9)*6+((W9-INT(W9))*10))*6,2)),"-",ROUND(Y9/(INT(W9)*6+((W9-INT(W9))*10))*6,2))</f>
        <v>9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>
        <f>IF(W5=0,"-",$W$13/$W$5)</f>
        <v>0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11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>
        <f>AG41+Z9</f>
        <v>2</v>
      </c>
      <c r="AH42" s="38">
        <f>AH41+W13</f>
        <v>0</v>
      </c>
      <c r="AI42" s="38">
        <f>AI41+X13</f>
        <v>0</v>
      </c>
      <c r="AJ42" s="226">
        <f>AJ41+W5</f>
        <v>1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>
        <f>AG44+Z9</f>
        <v>2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C00-000000000000}"/>
    <dataValidation type="list" allowBlank="1" showInputMessage="1" showErrorMessage="1" sqref="G5:G52" xr:uid="{00000000-0002-0000-1C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AM52"/>
  <sheetViews>
    <sheetView showGridLines="0" zoomScaleNormal="100" workbookViewId="0">
      <selection activeCell="A5" sqref="A5:R8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107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D00-000000000000}"/>
    <dataValidation type="list" allowBlank="1" showInputMessage="1" showErrorMessage="1" sqref="G5:G52" xr:uid="{00000000-0002-0000-1D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AM52"/>
  <sheetViews>
    <sheetView showGridLines="0" zoomScaleNormal="100" workbookViewId="0">
      <selection activeCell="R5" sqref="R5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108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 t="s">
        <v>117</v>
      </c>
      <c r="B5" s="52"/>
      <c r="C5" s="116">
        <v>10</v>
      </c>
      <c r="D5" s="34">
        <v>0</v>
      </c>
      <c r="E5" s="86"/>
      <c r="F5" s="119">
        <v>4</v>
      </c>
      <c r="G5" s="40" t="s">
        <v>38</v>
      </c>
      <c r="H5" s="84"/>
      <c r="I5" s="40"/>
      <c r="J5" s="3"/>
      <c r="K5" s="40">
        <v>2</v>
      </c>
      <c r="L5" s="40">
        <v>0</v>
      </c>
      <c r="M5" s="40">
        <v>18</v>
      </c>
      <c r="N5" s="40">
        <v>0</v>
      </c>
      <c r="O5" s="112"/>
      <c r="P5" s="120"/>
      <c r="Q5" s="119">
        <v>1</v>
      </c>
      <c r="R5" s="1"/>
      <c r="S5" s="40"/>
      <c r="T5" s="40"/>
      <c r="U5" s="40"/>
      <c r="V5" s="37">
        <f>SUM($D$5:$D5)/(COUNTA($D$5:$D5)-COUNTA($E$5:$E5))</f>
        <v>0</v>
      </c>
      <c r="W5" s="6">
        <f>COUNTA($A$5:$A$52)</f>
        <v>1</v>
      </c>
      <c r="X5" s="6">
        <f>COUNTA($D$5:$D$52)</f>
        <v>1</v>
      </c>
      <c r="Y5" s="6">
        <f>COUNTA($E$5:$E$52)</f>
        <v>0</v>
      </c>
      <c r="Z5" s="76">
        <f>IF(X5&gt;0,SUM($D$5:$D$52),"-")</f>
        <v>0</v>
      </c>
      <c r="AA5" s="214" t="str">
        <f>IF($X5,MAX($D$5:$D$52)&amp;REPT("*",SUMPRODUCT(--($D$5:$D52&amp;$E$5:$E$52=MAX($D$5:$D$52)&amp;"*"))&gt;0),0)</f>
        <v>0</v>
      </c>
      <c r="AB5" s="215"/>
      <c r="AC5" s="207">
        <f>IF($X5-$Y5,$Z5/($X5-$Y5),"-")</f>
        <v>0</v>
      </c>
      <c r="AD5" s="208"/>
      <c r="AE5" s="75">
        <f>IF(SUM($F$5:$F$52),$Z5/(SUM($F$5:$F$52))*100,"-")</f>
        <v>0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>
        <f>SUM($D$5:$D6)/(COUNTA($D$5:$D6)-COUNTA($E$5:$E6))</f>
        <v>0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>
        <f>SUM($D$5:$D7)/(COUNTA($D$5:$D7)-COUNTA($E$5:$E7))</f>
        <v>0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>
        <f>SUM($D$5:$D8)/(COUNTA($D$5:$D8)-COUNTA($E$5:$E8))</f>
        <v>0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>
        <f>SUM($D$5:$D9)/(COUNTA($D$5:$D9)-COUNTA($E$5:$E9))</f>
        <v>0</v>
      </c>
      <c r="W9" s="74">
        <f t="array" ref="W9">IF(SUM(K5:K52)=0,"-",SUM(INT(K5:K52))+INT(ROUND(SUM(K5:K52-INT(K5:K52)),1)/0.6)+MOD(ROUND(SUM(K5:K52-INT(K5:K52)),1),0.6))</f>
        <v>2</v>
      </c>
      <c r="X9" s="74">
        <f>IF($W9="-","-",SUM(L5:L52))</f>
        <v>0</v>
      </c>
      <c r="Y9" s="74">
        <f>IF($W9="-","-",SUM(M5:M52))</f>
        <v>18</v>
      </c>
      <c r="Z9" s="76">
        <f>IF($W9="-","-",SUM(N5:N52))</f>
        <v>0</v>
      </c>
      <c r="AA9" s="212" t="str">
        <f t="array" ref="AA9">IF(W9="-","-",MAX(N5:N52)&amp;"/"&amp;MIN(IF(N5:N52=MAX(N5:N52),IF(M5:M52,M5:M52))))</f>
        <v>0/18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>
        <f>IF(ISERROR(ROUND(Y9/(INT(W9)*6+((W9-INT(W9))*10))*6,2)),"-",ROUND(Y9/(INT(W9)*6+((W9-INT(W9))*10))*6,2))</f>
        <v>9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>
        <f>SUM($D$5:$D10)/(COUNTA($D$5:$D10)-COUNTA($E$5:$E10))</f>
        <v>0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>
        <f>SUM($D$5:$D11)/(COUNTA($D$5:$D11)-COUNTA($E$5:$E11))</f>
        <v>0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>
        <f>SUM($D$5:$D12)/(COUNTA($D$5:$D12)-COUNTA($E$5:$E12))</f>
        <v>0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>
        <f>SUM($D$5:$D13)/(COUNTA($D$5:$D13)-COUNTA($E$5:$E13))</f>
        <v>0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>
        <f t="shared" si="0"/>
        <v>1</v>
      </c>
      <c r="AM13" s="15">
        <f t="shared" si="1"/>
        <v>0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>
        <f>SUM($D$5:$D14)/(COUNTA($D$5:$D14)-COUNTA($E$5:$E14))</f>
        <v>0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>
        <f>SUM($D$5:$D15)/(COUNTA($D$5:$D15)-COUNTA($E$5:$E15))</f>
        <v>0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>
        <f>SUM($D$5:$D16)/(COUNTA($D$5:$D16)-COUNTA($E$5:$E16))</f>
        <v>0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>
        <f>SUM($D$5:$D17)/(COUNTA($D$5:$D17)-COUNTA($E$5:$E17))</f>
        <v>0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>
        <f>SUM($D$5:$D18)/(COUNTA($D$5:$D18)-COUNTA($E$5:$E18))</f>
        <v>0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>
        <f>SUM($D$5:$D19)/(COUNTA($D$5:$D19)-COUNTA($E$5:$E19))</f>
        <v>0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>
        <f>SUM($D$5:$D20)/(COUNTA($D$5:$D20)-COUNTA($E$5:$E20))</f>
        <v>0</v>
      </c>
      <c r="W20" s="191" t="s">
        <v>38</v>
      </c>
      <c r="X20" s="192"/>
      <c r="Y20" s="193"/>
      <c r="Z20" s="56">
        <f t="shared" si="2"/>
        <v>1</v>
      </c>
      <c r="AA20" s="189">
        <f t="shared" si="3"/>
        <v>1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>
        <f>SUM($D$5:$D21)/(COUNTA($D$5:$D21)-COUNTA($E$5:$E21))</f>
        <v>0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>
        <f>SUM($D$5:$D22)/(COUNTA($D$5:$D22)-COUNTA($E$5:$E22))</f>
        <v>0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>
        <f>SUM($D$5:$D23)/(COUNTA($D$5:$D23)-COUNTA($E$5:$E23))</f>
        <v>0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>
        <f>SUM($D$5:$D24)/(COUNTA($D$5:$D24)-COUNTA($E$5:$E24))</f>
        <v>0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>
        <f>SUM($D$5:$D25)/(COUNTA($D$5:$D25)-COUNTA($E$5:$E25))</f>
        <v>0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>
        <f>SUM($D$5:$D26)/(COUNTA($D$5:$D26)-COUNTA($E$5:$E26))</f>
        <v>0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>
        <f>SUM($D$5:$D27)/(COUNTA($D$5:$D27)-COUNTA($E$5:$E27))</f>
        <v>0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>
        <f>SUM($D$5:$D28)/(COUNTA($D$5:$D28)-COUNTA($E$5:$E28))</f>
        <v>0</v>
      </c>
      <c r="W28" s="165" t="s">
        <v>31</v>
      </c>
      <c r="X28" s="166"/>
      <c r="Y28" s="166"/>
      <c r="Z28" s="167"/>
      <c r="AA28" s="196">
        <f>IF(W5=0,"-",$W$13/$W$5)</f>
        <v>0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>
        <f>SUM($D$5:$D29)/(COUNTA($D$5:$D29)-COUNTA($E$5:$E29))</f>
        <v>0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>
        <f>SUM($D$5:$D30)/(COUNTA($D$5:$D30)-COUNTA($E$5:$E30))</f>
        <v>0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>
        <f>SUM($D$5:$D31)/(COUNTA($D$5:$D31)-COUNTA($E$5:$E31))</f>
        <v>0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>
        <f>SUM($D$5:$D32)/(COUNTA($D$5:$D32)-COUNTA($E$5:$E32))</f>
        <v>0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>
        <f>SUM($D$5:$D33)/(COUNTA($D$5:$D33)-COUNTA($E$5:$E33))</f>
        <v>0</v>
      </c>
      <c r="W33" s="186" t="s">
        <v>26</v>
      </c>
      <c r="X33" s="164"/>
      <c r="Y33" s="164"/>
      <c r="Z33" s="164"/>
      <c r="AA33" s="39">
        <f>SUMPRODUCT((D5:D52=0)*(D5:D52&lt;&gt;"")*(E5:E52&lt;&gt;"*"))</f>
        <v>1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>
        <f>SUM($D$5:$D34)/(COUNTA($D$5:$D34)-COUNTA($E$5:$E34))</f>
        <v>0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1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>
        <f>SUM($D$5:$D35)/(COUNTA($D$5:$D35)-COUNTA($E$5:$E35))</f>
        <v>0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>
        <f>SUM($D$5:$D36)/(COUNTA($D$5:$D36)-COUNTA($E$5:$E36))</f>
        <v>0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>
        <f>SUM($D$5:$D37)/(COUNTA($D$5:$D37)-COUNTA($E$5:$E37))</f>
        <v>0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>
        <f>SUM($D$5:$D38)/(COUNTA($D$5:$D38)-COUNTA($E$5:$E38))</f>
        <v>0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>
        <f>SUM($D$5:$D39)/(COUNTA($D$5:$D39)-COUNTA($E$5:$E39))</f>
        <v>0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>
        <f>SUM($D$5:$D40)/(COUNTA($D$5:$D40)-COUNTA($E$5:$E40))</f>
        <v>0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>
        <f>SUM($D$5:$D41)/(COUNTA($D$5:$D41)-COUNTA($E$5:$E41))</f>
        <v>0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>
        <f>SUM($D$5:$D42)/(COUNTA($D$5:$D42)-COUNTA($E$5:$E42))</f>
        <v>0</v>
      </c>
      <c r="W42" s="183"/>
      <c r="X42" s="183"/>
      <c r="AA42" s="178"/>
      <c r="AB42" s="178"/>
      <c r="AC42" s="224"/>
      <c r="AD42" s="142" t="s">
        <v>79</v>
      </c>
      <c r="AE42" s="142"/>
      <c r="AF42" s="133">
        <f>AF41+Z5</f>
        <v>0</v>
      </c>
      <c r="AG42" s="83">
        <f>AG41+Z9</f>
        <v>0</v>
      </c>
      <c r="AH42" s="38">
        <f>AH41+W13</f>
        <v>0</v>
      </c>
      <c r="AI42" s="38">
        <f>AI41+X13</f>
        <v>0</v>
      </c>
      <c r="AJ42" s="226">
        <f>AJ41+W5</f>
        <v>1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>
        <f>SUM($D$5:$D43)/(COUNTA($D$5:$D43)-COUNTA($E$5:$E43))</f>
        <v>0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>
        <f>SUM($D$5:$D44)/(COUNTA($D$5:$D44)-COUNTA($E$5:$E44))</f>
        <v>0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>
        <f>SUM($D$5:$D45)/(COUNTA($D$5:$D45)-COUNTA($E$5:$E45))</f>
        <v>0</v>
      </c>
      <c r="W45" s="183"/>
      <c r="X45" s="183"/>
      <c r="AA45" s="138"/>
      <c r="AB45" s="138"/>
      <c r="AC45" s="224"/>
      <c r="AD45" s="142" t="s">
        <v>79</v>
      </c>
      <c r="AE45" s="142"/>
      <c r="AF45" s="133">
        <f>AF44+Z5</f>
        <v>0</v>
      </c>
      <c r="AG45" s="83">
        <f>AG44+Z9</f>
        <v>0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>
        <f>SUM($D$5:$D46)/(COUNTA($D$5:$D46)-COUNTA($E$5:$E46))</f>
        <v>0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>
        <f>SUM($D$5:$D47)/(COUNTA($D$5:$D47)-COUNTA($E$5:$E47))</f>
        <v>0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>
        <f>SUM($D$5:$D48)/(COUNTA($D$5:$D48)-COUNTA($E$5:$E48))</f>
        <v>0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>
        <f>SUM($D$5:$D49)/(COUNTA($D$5:$D49)-COUNTA($E$5:$E49))</f>
        <v>0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>
        <f>SUM($D$5:$D50)/(COUNTA($D$5:$D50)-COUNTA($E$5:$E50))</f>
        <v>0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>
        <f>SUM($D$5:$D51)/(COUNTA($D$5:$D51)-COUNTA($E$5:$E51))</f>
        <v>0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>
        <f>SUM($D$5:$D52)/(COUNTA($D$5:$D52)-COUNTA($E$5:$E52))</f>
        <v>0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E00-000000000000}"/>
    <dataValidation type="list" allowBlank="1" showInputMessage="1" showErrorMessage="1" sqref="G5:G52" xr:uid="{00000000-0002-0000-1E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AM52"/>
  <sheetViews>
    <sheetView showGridLines="0" zoomScaleNormal="100" workbookViewId="0">
      <selection activeCell="A5" sqref="A5:A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115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1F00-000000000000}"/>
    <dataValidation type="list" allowBlank="1" showInputMessage="1" showErrorMessage="1" sqref="G5:G52" xr:uid="{00000000-0002-0000-1F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000-000000000000}"/>
    <dataValidation type="list" allowBlank="1" showInputMessage="1" showErrorMessage="1" sqref="G5:G52" xr:uid="{00000000-0002-0000-20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100-000000000000}"/>
    <dataValidation type="list" allowBlank="1" showInputMessage="1" showErrorMessage="1" sqref="G5:G52" xr:uid="{00000000-0002-0000-21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200-000000000000}"/>
    <dataValidation type="list" allowBlank="1" showInputMessage="1" showErrorMessage="1" sqref="G5:G52" xr:uid="{00000000-0002-0000-22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300-000000000000}"/>
    <dataValidation type="list" allowBlank="1" showInputMessage="1" showErrorMessage="1" sqref="G5:G52" xr:uid="{00000000-0002-0000-23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400-000000000000}"/>
    <dataValidation type="list" allowBlank="1" showInputMessage="1" showErrorMessage="1" sqref="G5:G52" xr:uid="{00000000-0002-0000-24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500-000000000000}"/>
    <dataValidation type="list" allowBlank="1" showInputMessage="1" showErrorMessage="1" sqref="G5:G52" xr:uid="{00000000-0002-0000-25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600-000000000000}"/>
    <dataValidation type="list" allowBlank="1" showInputMessage="1" showErrorMessage="1" sqref="G5:G52" xr:uid="{00000000-0002-0000-26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AM52"/>
  <sheetViews>
    <sheetView showGridLines="0" zoomScaleNormal="100" workbookViewId="0">
      <selection activeCell="A45" sqref="A45:A46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700-000000000000}"/>
    <dataValidation type="list" allowBlank="1" showInputMessage="1" showErrorMessage="1" sqref="G5:G52" xr:uid="{00000000-0002-0000-27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AM52"/>
  <sheetViews>
    <sheetView showGridLines="0" zoomScaleNormal="100" workbookViewId="0">
      <selection activeCell="Z43" sqref="Z43"/>
    </sheetView>
  </sheetViews>
  <sheetFormatPr defaultColWidth="9.109375" defaultRowHeight="13.2" x14ac:dyDescent="0.25"/>
  <cols>
    <col min="1" max="1" width="32.109375" style="1" customWidth="1"/>
    <col min="2" max="2" width="2.88671875" style="1" customWidth="1"/>
    <col min="3" max="3" width="3.44140625" style="19" customWidth="1"/>
    <col min="4" max="4" width="5.109375" style="18" customWidth="1"/>
    <col min="5" max="5" width="1.109375" style="2" customWidth="1"/>
    <col min="6" max="6" width="4" style="2" customWidth="1"/>
    <col min="7" max="7" width="14.88671875" style="2" customWidth="1"/>
    <col min="8" max="8" width="2.6640625" style="2" customWidth="1"/>
    <col min="9" max="9" width="2.44140625" style="2" customWidth="1"/>
    <col min="10" max="10" width="2.88671875" style="17" customWidth="1"/>
    <col min="11" max="14" width="5" style="2" customWidth="1"/>
    <col min="15" max="15" width="0.6640625" style="2" customWidth="1"/>
    <col min="16" max="18" width="2.88671875" style="2" customWidth="1"/>
    <col min="19" max="21" width="4.44140625" style="2" customWidth="1"/>
    <col min="22" max="22" width="2.88671875" style="1" customWidth="1"/>
    <col min="23" max="25" width="5.6640625" style="1" customWidth="1"/>
    <col min="26" max="26" width="5.6640625" style="2" customWidth="1"/>
    <col min="27" max="30" width="3.44140625" style="1" customWidth="1"/>
    <col min="31" max="31" width="6.44140625" style="1" customWidth="1"/>
    <col min="32" max="32" width="5.6640625" style="1" customWidth="1"/>
    <col min="33" max="34" width="5.6640625" style="2" customWidth="1"/>
    <col min="35" max="35" width="5.6640625" style="1" customWidth="1"/>
    <col min="36" max="36" width="2.88671875" style="1" customWidth="1"/>
    <col min="37" max="38" width="5.6640625" style="1" customWidth="1"/>
    <col min="39" max="39" width="6.88671875" style="1" customWidth="1"/>
    <col min="40" max="16384" width="9.109375" style="1"/>
  </cols>
  <sheetData>
    <row r="1" spans="1:39" x14ac:dyDescent="0.25">
      <c r="A1" s="1" t="s">
        <v>66</v>
      </c>
      <c r="C1" s="112"/>
      <c r="D1" s="1"/>
      <c r="E1" s="1"/>
      <c r="F1" s="1"/>
      <c r="G1" s="1"/>
      <c r="H1" s="1"/>
      <c r="I1" s="1"/>
      <c r="J1" s="3"/>
      <c r="K1" s="113"/>
      <c r="L1" s="113"/>
      <c r="M1" s="113"/>
      <c r="N1" s="113"/>
      <c r="O1" s="112"/>
      <c r="P1" s="112"/>
      <c r="Q1" s="112"/>
      <c r="S1" s="1"/>
      <c r="T1" s="1"/>
      <c r="U1" s="1"/>
    </row>
    <row r="2" spans="1:39" x14ac:dyDescent="0.25">
      <c r="A2" s="71" t="s">
        <v>83</v>
      </c>
      <c r="C2" s="112"/>
      <c r="D2" s="114"/>
      <c r="E2" s="114"/>
      <c r="F2" s="114"/>
      <c r="G2" s="114"/>
      <c r="H2" s="114"/>
      <c r="I2" s="114"/>
      <c r="J2" s="70"/>
      <c r="K2" s="115"/>
      <c r="L2" s="115"/>
      <c r="M2" s="115"/>
      <c r="N2" s="115"/>
      <c r="O2" s="112"/>
      <c r="P2" s="112"/>
      <c r="Q2" s="112"/>
      <c r="S2" s="114"/>
      <c r="T2" s="114"/>
      <c r="U2" s="114"/>
    </row>
    <row r="3" spans="1:39" x14ac:dyDescent="0.25">
      <c r="C3" s="204" t="s">
        <v>65</v>
      </c>
      <c r="D3" s="205"/>
      <c r="E3" s="205"/>
      <c r="F3" s="205"/>
      <c r="G3" s="205"/>
      <c r="H3" s="205"/>
      <c r="I3" s="206"/>
      <c r="J3" s="4"/>
      <c r="K3" s="204" t="s">
        <v>64</v>
      </c>
      <c r="L3" s="205"/>
      <c r="M3" s="205"/>
      <c r="N3" s="205"/>
      <c r="O3" s="205"/>
      <c r="P3" s="205"/>
      <c r="Q3" s="206"/>
      <c r="R3" s="5"/>
      <c r="S3" s="204" t="s">
        <v>63</v>
      </c>
      <c r="T3" s="205"/>
      <c r="U3" s="206"/>
      <c r="W3" s="209" t="s">
        <v>62</v>
      </c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1"/>
      <c r="AK3" s="209" t="s">
        <v>61</v>
      </c>
      <c r="AL3" s="210"/>
      <c r="AM3" s="211"/>
    </row>
    <row r="4" spans="1:39" x14ac:dyDescent="0.25">
      <c r="A4" s="69" t="s">
        <v>60</v>
      </c>
      <c r="B4" s="68"/>
      <c r="C4" s="116" t="s">
        <v>56</v>
      </c>
      <c r="D4" s="27" t="s">
        <v>19</v>
      </c>
      <c r="E4" s="26" t="s">
        <v>59</v>
      </c>
      <c r="F4" s="26" t="s">
        <v>58</v>
      </c>
      <c r="G4" s="60" t="s">
        <v>57</v>
      </c>
      <c r="H4" s="60">
        <v>4</v>
      </c>
      <c r="I4" s="67">
        <v>6</v>
      </c>
      <c r="J4" s="66"/>
      <c r="K4" s="14" t="s">
        <v>14</v>
      </c>
      <c r="L4" s="65" t="s">
        <v>13</v>
      </c>
      <c r="M4" s="65" t="s">
        <v>12</v>
      </c>
      <c r="N4" s="65" t="s">
        <v>11</v>
      </c>
      <c r="O4" s="117"/>
      <c r="P4" s="64" t="s">
        <v>4</v>
      </c>
      <c r="Q4" s="118" t="s">
        <v>3</v>
      </c>
      <c r="R4" s="5"/>
      <c r="S4" s="13" t="s">
        <v>2</v>
      </c>
      <c r="T4" s="13" t="s">
        <v>1</v>
      </c>
      <c r="U4" s="13" t="s">
        <v>0</v>
      </c>
      <c r="W4" s="13" t="s">
        <v>13</v>
      </c>
      <c r="X4" s="13" t="s">
        <v>21</v>
      </c>
      <c r="Y4" s="13" t="s">
        <v>20</v>
      </c>
      <c r="Z4" s="13" t="s">
        <v>19</v>
      </c>
      <c r="AA4" s="204" t="s">
        <v>18</v>
      </c>
      <c r="AB4" s="206"/>
      <c r="AC4" s="204" t="s">
        <v>9</v>
      </c>
      <c r="AD4" s="206"/>
      <c r="AE4" s="13" t="s">
        <v>8</v>
      </c>
      <c r="AF4" s="13">
        <v>4</v>
      </c>
      <c r="AG4" s="13">
        <v>6</v>
      </c>
      <c r="AH4" s="13" t="s">
        <v>17</v>
      </c>
      <c r="AI4" s="13" t="s">
        <v>16</v>
      </c>
      <c r="AK4" s="13" t="s">
        <v>56</v>
      </c>
      <c r="AL4" s="13" t="s">
        <v>21</v>
      </c>
      <c r="AM4" s="15" t="s">
        <v>9</v>
      </c>
    </row>
    <row r="5" spans="1:39" x14ac:dyDescent="0.25">
      <c r="A5" s="199"/>
      <c r="B5" s="52"/>
      <c r="C5" s="116"/>
      <c r="D5" s="34"/>
      <c r="E5" s="86"/>
      <c r="F5" s="119"/>
      <c r="G5" s="40"/>
      <c r="H5" s="84"/>
      <c r="I5" s="40"/>
      <c r="J5" s="3"/>
      <c r="K5" s="40"/>
      <c r="L5" s="40"/>
      <c r="M5" s="40"/>
      <c r="N5" s="40"/>
      <c r="O5" s="112"/>
      <c r="P5" s="120"/>
      <c r="Q5" s="119"/>
      <c r="R5" s="1"/>
      <c r="S5" s="40"/>
      <c r="T5" s="40"/>
      <c r="U5" s="40"/>
      <c r="V5" s="37" t="e">
        <f>SUM($D$5:$D5)/(COUNTA($D$5:$D5)-COUNTA($E$5:$E5))</f>
        <v>#DIV/0!</v>
      </c>
      <c r="W5" s="6">
        <f>COUNTA($A$5:$A$52)</f>
        <v>0</v>
      </c>
      <c r="X5" s="6">
        <f>COUNTA($D$5:$D$52)</f>
        <v>0</v>
      </c>
      <c r="Y5" s="6">
        <f>COUNTA($E$5:$E$52)</f>
        <v>0</v>
      </c>
      <c r="Z5" s="76" t="str">
        <f>IF(X5&gt;0,SUM($D$5:$D$52),"-")</f>
        <v>-</v>
      </c>
      <c r="AA5" s="214">
        <f>IF($X5,MAX($D$5:$D$52)&amp;REPT("*",SUMPRODUCT(--($D$5:$D52&amp;$E$5:$E$52=MAX($D$5:$D$52)&amp;"*"))&gt;0),0)</f>
        <v>0</v>
      </c>
      <c r="AB5" s="215"/>
      <c r="AC5" s="207" t="str">
        <f>IF($X5-$Y5,$Z5/($X5-$Y5),"-")</f>
        <v>-</v>
      </c>
      <c r="AD5" s="208"/>
      <c r="AE5" s="75" t="str">
        <f>IF(SUM($F$5:$F$52),$Z5/(SUM($F$5:$F$52))*100,"-")</f>
        <v>-</v>
      </c>
      <c r="AF5" s="6">
        <f>SUM($H$5:$H$52)</f>
        <v>0</v>
      </c>
      <c r="AG5" s="6">
        <f>SUM($I$5:$I$52)</f>
        <v>0</v>
      </c>
      <c r="AH5" s="6">
        <f>COUNTIF($D$5:$D$52,"&gt;=50")-$AI5</f>
        <v>0</v>
      </c>
      <c r="AI5" s="6">
        <f>COUNTIF($D$5:$D$52,"&gt;=100")</f>
        <v>0</v>
      </c>
      <c r="AK5" s="82" t="s">
        <v>55</v>
      </c>
      <c r="AL5" s="83" t="str">
        <f>IF(SUM(COUNTIF($C$5:$C$52,{1,2}))=0,"-",SUM(COUNTIF($C$5:$C$52,{1,2})))</f>
        <v>-</v>
      </c>
      <c r="AM5" s="15" t="str">
        <f>IF(ISERROR(IF($AL5="-","-",SUM(SUMIF($C$5:$C$52,{1,2},$D$5:$D$52))/($AL5-SUMPRODUCT(($C$5:$C$52={1,2})*($E$5:$E$52="*"))))),"-",IF($AL5="-","-",SUM(SUMIF($C$5:$C$52,{1,2},$D$5:$D$52))/($AL5-SUMPRODUCT(($C$5:$C$52={1,2})*($E$5:$E$52="*")))))</f>
        <v>-</v>
      </c>
    </row>
    <row r="6" spans="1:39" x14ac:dyDescent="0.25">
      <c r="A6" s="200"/>
      <c r="B6" s="52"/>
      <c r="C6" s="121"/>
      <c r="D6" s="27"/>
      <c r="E6" s="87"/>
      <c r="F6" s="122"/>
      <c r="G6" s="53"/>
      <c r="H6" s="53"/>
      <c r="I6" s="53"/>
      <c r="J6" s="3"/>
      <c r="K6" s="53"/>
      <c r="L6" s="53"/>
      <c r="M6" s="53"/>
      <c r="N6" s="53"/>
      <c r="O6" s="112"/>
      <c r="P6" s="123"/>
      <c r="Q6" s="122"/>
      <c r="R6" s="1"/>
      <c r="S6" s="53"/>
      <c r="T6" s="53"/>
      <c r="U6" s="53"/>
      <c r="V6" s="20" t="e">
        <f>SUM($D$5:$D6)/(COUNTA($D$5:$D6)-COUNTA($E$5:$E6))</f>
        <v>#DIV/0!</v>
      </c>
      <c r="AK6" s="82" t="s">
        <v>54</v>
      </c>
      <c r="AL6" s="83" t="str">
        <f t="shared" ref="AL6:AL14" si="0">IF(COUNTIF($C$5:$C$52,$AK6)=0,"-",COUNTIF($C$5:$C$52,$AK6))</f>
        <v>-</v>
      </c>
      <c r="AM6" s="15" t="str">
        <f t="shared" ref="AM6:AM14" si="1">IF(ISERROR(IF($AL6="-","-",SUMIF($C$5:$C$52,$AK6,$D$5:$D$52)/($AL6-SUMPRODUCT(($C$5:$C$52=0+$AK6)*($E$5:$E$52="*"))))),"-",IF($AL6="-","-",SUMIF($C$5:$C$52,$AK6,$D$5:$D$52)/($AL6-SUMPRODUCT(($C$5:$C$52=0+$AK6)*($E$5:$E$52="*")))))</f>
        <v>-</v>
      </c>
    </row>
    <row r="7" spans="1:39" x14ac:dyDescent="0.25">
      <c r="A7" s="199"/>
      <c r="B7" s="52"/>
      <c r="C7" s="124"/>
      <c r="D7" s="34"/>
      <c r="E7" s="86"/>
      <c r="F7" s="119"/>
      <c r="G7" s="40"/>
      <c r="H7" s="40"/>
      <c r="I7" s="40"/>
      <c r="J7" s="3"/>
      <c r="K7" s="40"/>
      <c r="L7" s="40"/>
      <c r="M7" s="40"/>
      <c r="N7" s="40"/>
      <c r="O7" s="112"/>
      <c r="P7" s="120"/>
      <c r="Q7" s="119"/>
      <c r="R7" s="1"/>
      <c r="S7" s="40"/>
      <c r="T7" s="40"/>
      <c r="U7" s="40"/>
      <c r="V7" s="37" t="e">
        <f>SUM($D$5:$D7)/(COUNTA($D$5:$D7)-COUNTA($E$5:$E7))</f>
        <v>#DIV/0!</v>
      </c>
      <c r="W7" s="209" t="s">
        <v>53</v>
      </c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1"/>
      <c r="AK7" s="82" t="s">
        <v>52</v>
      </c>
      <c r="AL7" s="83" t="str">
        <f t="shared" si="0"/>
        <v>-</v>
      </c>
      <c r="AM7" s="15" t="str">
        <f t="shared" si="1"/>
        <v>-</v>
      </c>
    </row>
    <row r="8" spans="1:39" x14ac:dyDescent="0.25">
      <c r="A8" s="200"/>
      <c r="B8" s="52"/>
      <c r="C8" s="121"/>
      <c r="D8" s="27"/>
      <c r="E8" s="87"/>
      <c r="F8" s="122"/>
      <c r="G8" s="53"/>
      <c r="H8" s="53"/>
      <c r="I8" s="53"/>
      <c r="J8" s="3"/>
      <c r="K8" s="53"/>
      <c r="L8" s="53"/>
      <c r="M8" s="53"/>
      <c r="N8" s="53"/>
      <c r="O8" s="112"/>
      <c r="P8" s="123"/>
      <c r="Q8" s="122"/>
      <c r="R8" s="1"/>
      <c r="S8" s="53"/>
      <c r="T8" s="53"/>
      <c r="U8" s="53"/>
      <c r="V8" s="37" t="e">
        <f>SUM($D$5:$D8)/(COUNTA($D$5:$D8)-COUNTA($E$5:$E8))</f>
        <v>#DIV/0!</v>
      </c>
      <c r="W8" s="13" t="s">
        <v>14</v>
      </c>
      <c r="X8" s="13" t="s">
        <v>13</v>
      </c>
      <c r="Y8" s="13" t="s">
        <v>12</v>
      </c>
      <c r="Z8" s="81" t="s">
        <v>11</v>
      </c>
      <c r="AA8" s="204" t="s">
        <v>10</v>
      </c>
      <c r="AB8" s="206"/>
      <c r="AC8" s="204" t="s">
        <v>9</v>
      </c>
      <c r="AD8" s="206"/>
      <c r="AE8" s="13" t="s">
        <v>8</v>
      </c>
      <c r="AF8" s="13" t="s">
        <v>7</v>
      </c>
      <c r="AG8" s="81" t="s">
        <v>6</v>
      </c>
      <c r="AH8" s="13" t="s">
        <v>5</v>
      </c>
      <c r="AK8" s="82" t="s">
        <v>51</v>
      </c>
      <c r="AL8" s="83" t="str">
        <f t="shared" si="0"/>
        <v>-</v>
      </c>
      <c r="AM8" s="15" t="str">
        <f t="shared" si="1"/>
        <v>-</v>
      </c>
    </row>
    <row r="9" spans="1:39" x14ac:dyDescent="0.25">
      <c r="A9" s="199"/>
      <c r="B9" s="52"/>
      <c r="C9" s="116"/>
      <c r="D9" s="34"/>
      <c r="E9" s="86"/>
      <c r="F9" s="119"/>
      <c r="G9" s="40"/>
      <c r="H9" s="40"/>
      <c r="I9" s="40"/>
      <c r="J9" s="3"/>
      <c r="K9" s="40"/>
      <c r="L9" s="40"/>
      <c r="M9" s="40"/>
      <c r="N9" s="40"/>
      <c r="O9" s="112"/>
      <c r="P9" s="120"/>
      <c r="Q9" s="119"/>
      <c r="R9" s="1"/>
      <c r="S9" s="40"/>
      <c r="T9" s="40"/>
      <c r="U9" s="40"/>
      <c r="V9" s="37" t="e">
        <f>SUM($D$5:$D9)/(COUNTA($D$5:$D9)-COUNTA($E$5:$E9))</f>
        <v>#DIV/0!</v>
      </c>
      <c r="W9" s="74" t="str">
        <f t="array" ref="W9">IF(SUM(K5:K52)=0,"-",SUM(INT(K5:K52))+INT(ROUND(SUM(K5:K52-INT(K5:K52)),1)/0.6)+MOD(ROUND(SUM(K5:K52-INT(K5:K52)),1),0.6))</f>
        <v>-</v>
      </c>
      <c r="X9" s="74" t="str">
        <f>IF($W9="-","-",SUM(L5:L52))</f>
        <v>-</v>
      </c>
      <c r="Y9" s="74" t="str">
        <f>IF($W9="-","-",SUM(M5:M52))</f>
        <v>-</v>
      </c>
      <c r="Z9" s="76" t="str">
        <f>IF($W9="-","-",SUM(N5:N52))</f>
        <v>-</v>
      </c>
      <c r="AA9" s="212" t="str">
        <f t="array" ref="AA9">IF(W9="-","-",MAX(N5:N52)&amp;"/"&amp;MIN(IF(N5:N52=MAX(N5:N52),IF(M5:M52,M5:M52))))</f>
        <v>-</v>
      </c>
      <c r="AB9" s="213"/>
      <c r="AC9" s="207" t="str">
        <f>IF($Z$9="-","-",IF($Z$9=0,"-",$Y$9/$Z$9))</f>
        <v>-</v>
      </c>
      <c r="AD9" s="208"/>
      <c r="AE9" s="7" t="str">
        <f>IF(ISERROR(ROUND((INT(W9)*6+((W9-INT(W9))*10))/Z9,2)),"-",ROUND((INT(W9)*6+((W9-INT(W9))*10))/Z9,2))</f>
        <v>-</v>
      </c>
      <c r="AF9" s="75" t="str">
        <f>IF(ISERROR(ROUND(Y9/(INT(W9)*6+((W9-INT(W9))*10))*6,2)),"-",ROUND(Y9/(INT(W9)*6+((W9-INT(W9))*10))*6,2))</f>
        <v>-</v>
      </c>
      <c r="AG9" s="63">
        <f>COUNTIF($N$5:$N$52,"&gt;=5")</f>
        <v>0</v>
      </c>
      <c r="AH9" s="73">
        <f>SUMPRODUCT(--(MOD(ROW($N$5:$N$51)-ROW($N$5),2)=0),--(($N$5:$N$51+$N$6:$N$52)&gt;=10))</f>
        <v>0</v>
      </c>
      <c r="AK9" s="82" t="s">
        <v>50</v>
      </c>
      <c r="AL9" s="83" t="str">
        <f t="shared" si="0"/>
        <v>-</v>
      </c>
      <c r="AM9" s="15" t="str">
        <f t="shared" si="1"/>
        <v>-</v>
      </c>
    </row>
    <row r="10" spans="1:39" x14ac:dyDescent="0.25">
      <c r="A10" s="200"/>
      <c r="B10" s="52"/>
      <c r="C10" s="121"/>
      <c r="D10" s="27"/>
      <c r="E10" s="87"/>
      <c r="F10" s="122"/>
      <c r="G10" s="53"/>
      <c r="H10" s="53"/>
      <c r="I10" s="53"/>
      <c r="J10" s="3"/>
      <c r="K10" s="53"/>
      <c r="L10" s="53"/>
      <c r="M10" s="53"/>
      <c r="N10" s="53"/>
      <c r="O10" s="112"/>
      <c r="P10" s="123"/>
      <c r="Q10" s="122"/>
      <c r="R10" s="1"/>
      <c r="S10" s="53"/>
      <c r="T10" s="53"/>
      <c r="U10" s="53"/>
      <c r="V10" s="20" t="e">
        <f>SUM($D$5:$D10)/(COUNTA($D$5:$D10)-COUNTA($E$5:$E10))</f>
        <v>#DIV/0!</v>
      </c>
      <c r="W10" s="62"/>
      <c r="AK10" s="82" t="s">
        <v>49</v>
      </c>
      <c r="AL10" s="83" t="str">
        <f t="shared" si="0"/>
        <v>-</v>
      </c>
      <c r="AM10" s="15" t="str">
        <f t="shared" si="1"/>
        <v>-</v>
      </c>
    </row>
    <row r="11" spans="1:39" x14ac:dyDescent="0.25">
      <c r="A11" s="199"/>
      <c r="B11" s="52"/>
      <c r="C11" s="116"/>
      <c r="D11" s="34"/>
      <c r="E11" s="86"/>
      <c r="F11" s="120"/>
      <c r="G11" s="84"/>
      <c r="H11" s="40"/>
      <c r="I11" s="40"/>
      <c r="J11" s="3"/>
      <c r="K11" s="40"/>
      <c r="L11" s="40"/>
      <c r="M11" s="40"/>
      <c r="N11" s="40"/>
      <c r="O11" s="112"/>
      <c r="P11" s="120"/>
      <c r="Q11" s="119"/>
      <c r="R11" s="1"/>
      <c r="S11" s="40"/>
      <c r="T11" s="40"/>
      <c r="U11" s="40"/>
      <c r="V11" s="37" t="e">
        <f>SUM($D$5:$D11)/(COUNTA($D$5:$D11)-COUNTA($E$5:$E11))</f>
        <v>#DIV/0!</v>
      </c>
      <c r="W11" s="209" t="s">
        <v>48</v>
      </c>
      <c r="X11" s="210"/>
      <c r="Y11" s="211"/>
      <c r="Z11" s="61"/>
      <c r="AA11" s="16"/>
      <c r="AB11" s="16"/>
      <c r="AK11" s="82" t="s">
        <v>47</v>
      </c>
      <c r="AL11" s="83" t="str">
        <f t="shared" si="0"/>
        <v>-</v>
      </c>
      <c r="AM11" s="15" t="str">
        <f t="shared" si="1"/>
        <v>-</v>
      </c>
    </row>
    <row r="12" spans="1:39" x14ac:dyDescent="0.25">
      <c r="A12" s="200"/>
      <c r="B12" s="52"/>
      <c r="C12" s="121"/>
      <c r="D12" s="27"/>
      <c r="E12" s="87"/>
      <c r="F12" s="122"/>
      <c r="G12" s="53"/>
      <c r="H12" s="53"/>
      <c r="I12" s="53"/>
      <c r="J12" s="3"/>
      <c r="K12" s="53"/>
      <c r="L12" s="53"/>
      <c r="M12" s="53"/>
      <c r="N12" s="53"/>
      <c r="O12" s="112"/>
      <c r="P12" s="123"/>
      <c r="Q12" s="122"/>
      <c r="R12" s="1"/>
      <c r="S12" s="53"/>
      <c r="T12" s="53"/>
      <c r="U12" s="53"/>
      <c r="V12" s="37" t="e">
        <f>SUM($D$5:$D12)/(COUNTA($D$5:$D12)-COUNTA($E$5:$E12))</f>
        <v>#DIV/0!</v>
      </c>
      <c r="W12" s="60" t="s">
        <v>2</v>
      </c>
      <c r="X12" s="60" t="s">
        <v>1</v>
      </c>
      <c r="Y12" s="60" t="s">
        <v>0</v>
      </c>
      <c r="Z12" s="59"/>
      <c r="AK12" s="82" t="s">
        <v>46</v>
      </c>
      <c r="AL12" s="83" t="str">
        <f t="shared" si="0"/>
        <v>-</v>
      </c>
      <c r="AM12" s="15" t="str">
        <f t="shared" si="1"/>
        <v>-</v>
      </c>
    </row>
    <row r="13" spans="1:39" x14ac:dyDescent="0.25">
      <c r="A13" s="199"/>
      <c r="B13" s="52"/>
      <c r="C13" s="116"/>
      <c r="D13" s="34"/>
      <c r="E13" s="86"/>
      <c r="F13" s="119"/>
      <c r="G13" s="40"/>
      <c r="H13" s="40"/>
      <c r="I13" s="40"/>
      <c r="J13" s="3"/>
      <c r="K13" s="40"/>
      <c r="L13" s="40"/>
      <c r="M13" s="40"/>
      <c r="N13" s="40"/>
      <c r="O13" s="112"/>
      <c r="P13" s="120"/>
      <c r="Q13" s="119"/>
      <c r="R13" s="1"/>
      <c r="S13" s="40"/>
      <c r="T13" s="40"/>
      <c r="U13" s="40"/>
      <c r="V13" s="37" t="e">
        <f>SUM($D$5:$D13)/(COUNTA($D$5:$D13)-COUNTA($E$5:$E13))</f>
        <v>#DIV/0!</v>
      </c>
      <c r="W13" s="6">
        <f>SUM($S$5:$S$52)</f>
        <v>0</v>
      </c>
      <c r="X13" s="6">
        <f>SUM($T$5:$T$52)</f>
        <v>0</v>
      </c>
      <c r="Y13" s="6">
        <f>SUM($U$5:$U$52)</f>
        <v>0</v>
      </c>
      <c r="Z13" s="59"/>
      <c r="AK13" s="82" t="s">
        <v>45</v>
      </c>
      <c r="AL13" s="83" t="str">
        <f t="shared" si="0"/>
        <v>-</v>
      </c>
      <c r="AM13" s="15" t="str">
        <f t="shared" si="1"/>
        <v>-</v>
      </c>
    </row>
    <row r="14" spans="1:39" x14ac:dyDescent="0.25">
      <c r="A14" s="200"/>
      <c r="B14" s="52"/>
      <c r="C14" s="121"/>
      <c r="D14" s="27"/>
      <c r="E14" s="87"/>
      <c r="F14" s="122"/>
      <c r="G14" s="53"/>
      <c r="H14" s="53"/>
      <c r="I14" s="53"/>
      <c r="J14" s="3"/>
      <c r="K14" s="53"/>
      <c r="L14" s="53"/>
      <c r="M14" s="53"/>
      <c r="N14" s="53"/>
      <c r="O14" s="112"/>
      <c r="P14" s="123"/>
      <c r="Q14" s="122"/>
      <c r="R14" s="1"/>
      <c r="S14" s="53"/>
      <c r="T14" s="53"/>
      <c r="U14" s="53"/>
      <c r="V14" s="20" t="e">
        <f>SUM($D$5:$D14)/(COUNTA($D$5:$D14)-COUNTA($E$5:$E14))</f>
        <v>#DIV/0!</v>
      </c>
      <c r="W14" s="11"/>
      <c r="X14" s="11"/>
      <c r="Y14" s="11"/>
      <c r="AK14" s="82" t="s">
        <v>44</v>
      </c>
      <c r="AL14" s="83" t="str">
        <f t="shared" si="0"/>
        <v>-</v>
      </c>
      <c r="AM14" s="15" t="str">
        <f t="shared" si="1"/>
        <v>-</v>
      </c>
    </row>
    <row r="15" spans="1:39" x14ac:dyDescent="0.25">
      <c r="A15" s="199"/>
      <c r="B15" s="125"/>
      <c r="C15" s="124"/>
      <c r="D15" s="34"/>
      <c r="E15" s="33"/>
      <c r="F15" s="119"/>
      <c r="G15" s="40"/>
      <c r="H15" s="40"/>
      <c r="I15" s="40"/>
      <c r="J15" s="3"/>
      <c r="K15" s="40"/>
      <c r="L15" s="40"/>
      <c r="M15" s="40"/>
      <c r="N15" s="40"/>
      <c r="O15" s="59"/>
      <c r="P15" s="126"/>
      <c r="Q15" s="120"/>
      <c r="R15" s="1"/>
      <c r="S15" s="40"/>
      <c r="T15" s="40"/>
      <c r="U15" s="40"/>
      <c r="V15" s="37" t="e">
        <f>SUM($D$5:$D15)/(COUNTA($D$5:$D15)-COUNTA($E$5:$E15))</f>
        <v>#DIV/0!</v>
      </c>
      <c r="W15" s="216" t="s">
        <v>43</v>
      </c>
      <c r="X15" s="216"/>
      <c r="Y15" s="216"/>
      <c r="Z15" s="216"/>
      <c r="AA15" s="216"/>
      <c r="AB15" s="216"/>
    </row>
    <row r="16" spans="1:39" x14ac:dyDescent="0.25">
      <c r="A16" s="200"/>
      <c r="B16" s="125"/>
      <c r="C16" s="121"/>
      <c r="D16" s="27"/>
      <c r="E16" s="26"/>
      <c r="F16" s="122"/>
      <c r="G16" s="53"/>
      <c r="H16" s="53"/>
      <c r="I16" s="53"/>
      <c r="J16" s="3"/>
      <c r="K16" s="53"/>
      <c r="L16" s="53"/>
      <c r="M16" s="53"/>
      <c r="N16" s="53"/>
      <c r="O16" s="59"/>
      <c r="P16" s="127"/>
      <c r="Q16" s="123"/>
      <c r="R16" s="1"/>
      <c r="S16" s="53"/>
      <c r="T16" s="53"/>
      <c r="U16" s="53"/>
      <c r="V16" s="37" t="e">
        <f>SUM($D$5:$D16)/(COUNTA($D$5:$D16)-COUNTA($E$5:$E16))</f>
        <v>#DIV/0!</v>
      </c>
      <c r="W16" s="217" t="s">
        <v>42</v>
      </c>
      <c r="X16" s="218"/>
      <c r="Y16" s="219"/>
      <c r="Z16" s="56">
        <f t="shared" ref="Z16:Z25" si="2">COUNTIF($G$5:$G$52,$W16)</f>
        <v>0</v>
      </c>
      <c r="AA16" s="189">
        <f t="shared" ref="AA16:AA25" si="3">$Z16/MAX(1,$X$5)</f>
        <v>0</v>
      </c>
      <c r="AB16" s="190"/>
    </row>
    <row r="17" spans="1:28" s="1" customFormat="1" x14ac:dyDescent="0.25">
      <c r="A17" s="220"/>
      <c r="B17" s="125"/>
      <c r="C17" s="124"/>
      <c r="D17" s="34"/>
      <c r="E17" s="33"/>
      <c r="F17" s="119"/>
      <c r="G17" s="40"/>
      <c r="H17" s="40"/>
      <c r="I17" s="40"/>
      <c r="J17" s="3"/>
      <c r="K17" s="40"/>
      <c r="L17" s="40"/>
      <c r="M17" s="40"/>
      <c r="N17" s="40"/>
      <c r="O17" s="59"/>
      <c r="P17" s="126"/>
      <c r="Q17" s="120"/>
      <c r="S17" s="40"/>
      <c r="T17" s="40"/>
      <c r="U17" s="40"/>
      <c r="V17" s="37" t="e">
        <f>SUM($D$5:$D17)/(COUNTA($D$5:$D17)-COUNTA($E$5:$E17))</f>
        <v>#DIV/0!</v>
      </c>
      <c r="W17" s="191" t="s">
        <v>41</v>
      </c>
      <c r="X17" s="192"/>
      <c r="Y17" s="193"/>
      <c r="Z17" s="56">
        <f t="shared" si="2"/>
        <v>0</v>
      </c>
      <c r="AA17" s="189">
        <f t="shared" si="3"/>
        <v>0</v>
      </c>
      <c r="AB17" s="190"/>
    </row>
    <row r="18" spans="1:28" s="1" customFormat="1" x14ac:dyDescent="0.25">
      <c r="A18" s="200"/>
      <c r="B18" s="125"/>
      <c r="C18" s="121"/>
      <c r="D18" s="27"/>
      <c r="E18" s="26"/>
      <c r="F18" s="122"/>
      <c r="G18" s="53"/>
      <c r="H18" s="53"/>
      <c r="I18" s="53"/>
      <c r="J18" s="3"/>
      <c r="K18" s="53"/>
      <c r="L18" s="53"/>
      <c r="M18" s="53"/>
      <c r="N18" s="53"/>
      <c r="O18" s="59"/>
      <c r="P18" s="127"/>
      <c r="Q18" s="123"/>
      <c r="S18" s="53"/>
      <c r="T18" s="53"/>
      <c r="U18" s="53"/>
      <c r="V18" s="37" t="e">
        <f>SUM($D$5:$D18)/(COUNTA($D$5:$D18)-COUNTA($E$5:$E18))</f>
        <v>#DIV/0!</v>
      </c>
      <c r="W18" s="191" t="s">
        <v>40</v>
      </c>
      <c r="X18" s="192"/>
      <c r="Y18" s="193"/>
      <c r="Z18" s="56">
        <f t="shared" si="2"/>
        <v>0</v>
      </c>
      <c r="AA18" s="189">
        <f t="shared" si="3"/>
        <v>0</v>
      </c>
      <c r="AB18" s="190"/>
    </row>
    <row r="19" spans="1:28" s="1" customFormat="1" x14ac:dyDescent="0.25">
      <c r="A19" s="199"/>
      <c r="B19" s="125"/>
      <c r="C19" s="124"/>
      <c r="D19" s="34"/>
      <c r="E19" s="33"/>
      <c r="F19" s="119"/>
      <c r="G19" s="40"/>
      <c r="H19" s="40"/>
      <c r="I19" s="40"/>
      <c r="J19" s="3"/>
      <c r="K19" s="40"/>
      <c r="L19" s="40"/>
      <c r="M19" s="40"/>
      <c r="N19" s="40"/>
      <c r="O19" s="59"/>
      <c r="P19" s="126"/>
      <c r="Q19" s="120"/>
      <c r="S19" s="40"/>
      <c r="T19" s="40"/>
      <c r="U19" s="40"/>
      <c r="V19" s="37" t="e">
        <f>SUM($D$5:$D19)/(COUNTA($D$5:$D19)-COUNTA($E$5:$E19))</f>
        <v>#DIV/0!</v>
      </c>
      <c r="W19" s="191" t="s">
        <v>39</v>
      </c>
      <c r="X19" s="192"/>
      <c r="Y19" s="193"/>
      <c r="Z19" s="56">
        <f t="shared" si="2"/>
        <v>0</v>
      </c>
      <c r="AA19" s="189">
        <f t="shared" si="3"/>
        <v>0</v>
      </c>
      <c r="AB19" s="190"/>
    </row>
    <row r="20" spans="1:28" s="1" customFormat="1" x14ac:dyDescent="0.25">
      <c r="A20" s="200"/>
      <c r="B20" s="125"/>
      <c r="C20" s="121"/>
      <c r="D20" s="27"/>
      <c r="E20" s="26"/>
      <c r="F20" s="122"/>
      <c r="G20" s="53"/>
      <c r="H20" s="53"/>
      <c r="I20" s="53"/>
      <c r="J20" s="3"/>
      <c r="K20" s="53"/>
      <c r="L20" s="53"/>
      <c r="M20" s="53"/>
      <c r="N20" s="53"/>
      <c r="O20" s="59"/>
      <c r="P20" s="128"/>
      <c r="Q20" s="129"/>
      <c r="S20" s="53"/>
      <c r="T20" s="53"/>
      <c r="U20" s="53"/>
      <c r="V20" s="37" t="e">
        <f>SUM($D$5:$D20)/(COUNTA($D$5:$D20)-COUNTA($E$5:$E20))</f>
        <v>#DIV/0!</v>
      </c>
      <c r="W20" s="191" t="s">
        <v>38</v>
      </c>
      <c r="X20" s="192"/>
      <c r="Y20" s="193"/>
      <c r="Z20" s="56">
        <f t="shared" si="2"/>
        <v>0</v>
      </c>
      <c r="AA20" s="189">
        <f t="shared" si="3"/>
        <v>0</v>
      </c>
      <c r="AB20" s="190"/>
    </row>
    <row r="21" spans="1:28" s="1" customFormat="1" x14ac:dyDescent="0.25">
      <c r="A21" s="199"/>
      <c r="B21" s="125"/>
      <c r="C21" s="124"/>
      <c r="D21" s="34"/>
      <c r="E21" s="33"/>
      <c r="F21" s="119"/>
      <c r="G21" s="40"/>
      <c r="H21" s="40"/>
      <c r="I21" s="40"/>
      <c r="J21" s="3"/>
      <c r="K21" s="40"/>
      <c r="L21" s="40"/>
      <c r="M21" s="40"/>
      <c r="N21" s="88"/>
      <c r="O21" s="59"/>
      <c r="P21" s="126"/>
      <c r="Q21" s="120"/>
      <c r="S21" s="40"/>
      <c r="T21" s="40"/>
      <c r="U21" s="40"/>
      <c r="V21" s="37" t="e">
        <f>SUM($D$5:$D21)/(COUNTA($D$5:$D21)-COUNTA($E$5:$E21))</f>
        <v>#DIV/0!</v>
      </c>
      <c r="W21" s="191" t="s">
        <v>37</v>
      </c>
      <c r="X21" s="192"/>
      <c r="Y21" s="193"/>
      <c r="Z21" s="56">
        <f t="shared" si="2"/>
        <v>0</v>
      </c>
      <c r="AA21" s="189">
        <f t="shared" si="3"/>
        <v>0</v>
      </c>
      <c r="AB21" s="190"/>
    </row>
    <row r="22" spans="1:28" s="1" customFormat="1" x14ac:dyDescent="0.25">
      <c r="A22" s="200"/>
      <c r="B22" s="125"/>
      <c r="C22" s="121"/>
      <c r="D22" s="27"/>
      <c r="E22" s="26"/>
      <c r="F22" s="122"/>
      <c r="G22" s="53"/>
      <c r="H22" s="53"/>
      <c r="I22" s="53"/>
      <c r="J22" s="3"/>
      <c r="K22" s="53"/>
      <c r="L22" s="53"/>
      <c r="M22" s="53"/>
      <c r="N22" s="89"/>
      <c r="O22" s="59"/>
      <c r="P22" s="127"/>
      <c r="Q22" s="123"/>
      <c r="S22" s="53"/>
      <c r="T22" s="53"/>
      <c r="U22" s="53"/>
      <c r="V22" s="37" t="e">
        <f>SUM($D$5:$D22)/(COUNTA($D$5:$D22)-COUNTA($E$5:$E22))</f>
        <v>#DIV/0!</v>
      </c>
      <c r="W22" s="191" t="s">
        <v>36</v>
      </c>
      <c r="X22" s="192"/>
      <c r="Y22" s="193"/>
      <c r="Z22" s="56">
        <f t="shared" si="2"/>
        <v>0</v>
      </c>
      <c r="AA22" s="189">
        <f t="shared" si="3"/>
        <v>0</v>
      </c>
      <c r="AB22" s="190"/>
    </row>
    <row r="23" spans="1:28" s="1" customFormat="1" x14ac:dyDescent="0.25">
      <c r="A23" s="199"/>
      <c r="B23" s="125"/>
      <c r="C23" s="124"/>
      <c r="D23" s="34"/>
      <c r="E23" s="33"/>
      <c r="F23" s="119"/>
      <c r="G23" s="40"/>
      <c r="H23" s="40"/>
      <c r="I23" s="40"/>
      <c r="J23" s="3"/>
      <c r="K23" s="40"/>
      <c r="L23" s="40"/>
      <c r="M23" s="40"/>
      <c r="N23" s="88"/>
      <c r="O23" s="59"/>
      <c r="P23" s="126"/>
      <c r="Q23" s="120"/>
      <c r="S23" s="40"/>
      <c r="T23" s="40"/>
      <c r="U23" s="40"/>
      <c r="V23" s="37" t="e">
        <f>SUM($D$5:$D23)/(COUNTA($D$5:$D23)-COUNTA($E$5:$E23))</f>
        <v>#DIV/0!</v>
      </c>
      <c r="W23" s="191" t="s">
        <v>35</v>
      </c>
      <c r="X23" s="192"/>
      <c r="Y23" s="193"/>
      <c r="Z23" s="56">
        <f t="shared" si="2"/>
        <v>0</v>
      </c>
      <c r="AA23" s="189">
        <f t="shared" si="3"/>
        <v>0</v>
      </c>
      <c r="AB23" s="190"/>
    </row>
    <row r="24" spans="1:28" s="1" customFormat="1" x14ac:dyDescent="0.25">
      <c r="A24" s="200"/>
      <c r="B24" s="125"/>
      <c r="C24" s="121"/>
      <c r="D24" s="58"/>
      <c r="E24" s="14"/>
      <c r="F24" s="130"/>
      <c r="G24" s="85"/>
      <c r="H24" s="85"/>
      <c r="I24" s="85"/>
      <c r="J24" s="3"/>
      <c r="K24" s="85"/>
      <c r="L24" s="85"/>
      <c r="M24" s="85"/>
      <c r="N24" s="59"/>
      <c r="O24" s="59"/>
      <c r="P24" s="127"/>
      <c r="Q24" s="123"/>
      <c r="S24" s="85"/>
      <c r="T24" s="85"/>
      <c r="U24" s="85"/>
      <c r="V24" s="37" t="e">
        <f>SUM($D$5:$D24)/(COUNTA($D$5:$D24)-COUNTA($E$5:$E24))</f>
        <v>#DIV/0!</v>
      </c>
      <c r="W24" s="191" t="s">
        <v>34</v>
      </c>
      <c r="X24" s="192"/>
      <c r="Y24" s="193"/>
      <c r="Z24" s="56">
        <f t="shared" si="2"/>
        <v>0</v>
      </c>
      <c r="AA24" s="189">
        <f t="shared" si="3"/>
        <v>0</v>
      </c>
      <c r="AB24" s="190"/>
    </row>
    <row r="25" spans="1:28" s="1" customFormat="1" x14ac:dyDescent="0.25">
      <c r="A25" s="199"/>
      <c r="B25" s="2"/>
      <c r="C25" s="124"/>
      <c r="D25" s="34"/>
      <c r="E25" s="57"/>
      <c r="F25" s="120"/>
      <c r="G25" s="40"/>
      <c r="H25" s="40"/>
      <c r="I25" s="86"/>
      <c r="J25" s="3"/>
      <c r="K25" s="40"/>
      <c r="L25" s="40"/>
      <c r="M25" s="40"/>
      <c r="N25" s="88"/>
      <c r="O25" s="59"/>
      <c r="P25" s="126"/>
      <c r="Q25" s="120"/>
      <c r="R25" s="2"/>
      <c r="S25" s="40"/>
      <c r="T25" s="40"/>
      <c r="U25" s="40"/>
      <c r="V25" s="37" t="e">
        <f>SUM($D$5:$D25)/(COUNTA($D$5:$D25)-COUNTA($E$5:$E25))</f>
        <v>#DIV/0!</v>
      </c>
      <c r="W25" s="191" t="s">
        <v>33</v>
      </c>
      <c r="X25" s="192"/>
      <c r="Y25" s="193"/>
      <c r="Z25" s="56">
        <f t="shared" si="2"/>
        <v>0</v>
      </c>
      <c r="AA25" s="189">
        <f t="shared" si="3"/>
        <v>0</v>
      </c>
      <c r="AB25" s="190"/>
    </row>
    <row r="26" spans="1:28" s="1" customFormat="1" x14ac:dyDescent="0.25">
      <c r="A26" s="200"/>
      <c r="B26" s="2"/>
      <c r="C26" s="121"/>
      <c r="D26" s="27"/>
      <c r="E26" s="55"/>
      <c r="F26" s="123"/>
      <c r="G26" s="54"/>
      <c r="H26" s="53"/>
      <c r="I26" s="87"/>
      <c r="J26" s="3"/>
      <c r="K26" s="53"/>
      <c r="L26" s="53"/>
      <c r="M26" s="53"/>
      <c r="N26" s="89"/>
      <c r="O26" s="59"/>
      <c r="P26" s="127"/>
      <c r="Q26" s="123"/>
      <c r="R26" s="2"/>
      <c r="S26" s="53"/>
      <c r="T26" s="53"/>
      <c r="U26" s="53"/>
      <c r="V26" s="20" t="e">
        <f>SUM($D$5:$D26)/(COUNTA($D$5:$D26)-COUNTA($E$5:$E26))</f>
        <v>#DIV/0!</v>
      </c>
      <c r="Z26" s="2"/>
    </row>
    <row r="27" spans="1:28" s="1" customFormat="1" x14ac:dyDescent="0.25">
      <c r="A27" s="199"/>
      <c r="B27" s="131"/>
      <c r="C27" s="124"/>
      <c r="D27" s="34"/>
      <c r="E27" s="33"/>
      <c r="F27" s="119"/>
      <c r="G27" s="40"/>
      <c r="H27" s="2"/>
      <c r="I27" s="88"/>
      <c r="J27" s="132"/>
      <c r="K27" s="86"/>
      <c r="L27" s="40"/>
      <c r="M27" s="40"/>
      <c r="N27" s="88"/>
      <c r="O27" s="59"/>
      <c r="P27" s="126"/>
      <c r="Q27" s="120"/>
      <c r="S27" s="40"/>
      <c r="T27" s="40"/>
      <c r="U27" s="40"/>
      <c r="V27" s="37" t="e">
        <f>SUM($D$5:$D27)/(COUNTA($D$5:$D27)-COUNTA($E$5:$E27))</f>
        <v>#DIV/0!</v>
      </c>
      <c r="W27" s="216" t="s">
        <v>32</v>
      </c>
      <c r="X27" s="216"/>
      <c r="Y27" s="216"/>
      <c r="Z27" s="216"/>
      <c r="AA27" s="216"/>
      <c r="AB27" s="216"/>
    </row>
    <row r="28" spans="1:28" s="1" customFormat="1" x14ac:dyDescent="0.25">
      <c r="A28" s="200"/>
      <c r="B28" s="125"/>
      <c r="C28" s="121"/>
      <c r="D28" s="27"/>
      <c r="E28" s="26"/>
      <c r="F28" s="122"/>
      <c r="G28" s="53"/>
      <c r="H28" s="53"/>
      <c r="I28" s="59"/>
      <c r="J28" s="132"/>
      <c r="K28" s="87"/>
      <c r="L28" s="53"/>
      <c r="M28" s="53"/>
      <c r="N28" s="89"/>
      <c r="O28" s="59"/>
      <c r="P28" s="127"/>
      <c r="Q28" s="123"/>
      <c r="S28" s="53"/>
      <c r="T28" s="53"/>
      <c r="U28" s="53"/>
      <c r="V28" s="37" t="e">
        <f>SUM($D$5:$D28)/(COUNTA($D$5:$D28)-COUNTA($E$5:$E28))</f>
        <v>#DIV/0!</v>
      </c>
      <c r="W28" s="165" t="s">
        <v>31</v>
      </c>
      <c r="X28" s="166"/>
      <c r="Y28" s="166"/>
      <c r="Z28" s="167"/>
      <c r="AA28" s="196" t="str">
        <f>IF(W5=0,"-",$W$13/$W$5)</f>
        <v>-</v>
      </c>
      <c r="AB28" s="197"/>
    </row>
    <row r="29" spans="1:28" s="1" customFormat="1" x14ac:dyDescent="0.25">
      <c r="A29" s="199"/>
      <c r="B29" s="125"/>
      <c r="C29" s="124"/>
      <c r="D29" s="34"/>
      <c r="E29" s="33"/>
      <c r="F29" s="119"/>
      <c r="G29" s="40"/>
      <c r="H29" s="40"/>
      <c r="I29" s="88"/>
      <c r="J29" s="132"/>
      <c r="K29" s="86"/>
      <c r="L29" s="40"/>
      <c r="M29" s="40"/>
      <c r="N29" s="88"/>
      <c r="O29" s="59"/>
      <c r="P29" s="126"/>
      <c r="Q29" s="120"/>
      <c r="S29" s="40"/>
      <c r="T29" s="40"/>
      <c r="U29" s="40"/>
      <c r="V29" s="37" t="e">
        <f>SUM($D$5:$D29)/(COUNTA($D$5:$D29)-COUNTA($E$5:$E29))</f>
        <v>#DIV/0!</v>
      </c>
      <c r="W29" s="51" t="s">
        <v>30</v>
      </c>
      <c r="X29" s="50"/>
      <c r="Y29" s="167">
        <v>20</v>
      </c>
      <c r="Z29" s="164"/>
      <c r="AA29" s="194" t="str">
        <f>IF(ISERROR(SUMIF(D5:D52,"&gt;="&amp;Y29)/SUMPRODUCT(--(D5:D52&gt;=Y29),--(E5:E52&lt;&gt;"*"))),"-",SUMIF(D5:D52,"&gt;="&amp;Y29)/SUMPRODUCT(--(D5:D52&gt;=Y29),--(E5:E52&lt;&gt;"*")))</f>
        <v>-</v>
      </c>
      <c r="AB29" s="195"/>
    </row>
    <row r="30" spans="1:28" s="1" customFormat="1" x14ac:dyDescent="0.25">
      <c r="A30" s="200"/>
      <c r="B30" s="125"/>
      <c r="C30" s="121"/>
      <c r="D30" s="27"/>
      <c r="E30" s="26"/>
      <c r="F30" s="122"/>
      <c r="G30" s="53"/>
      <c r="H30" s="53"/>
      <c r="I30" s="89"/>
      <c r="J30" s="132"/>
      <c r="K30" s="87"/>
      <c r="L30" s="53"/>
      <c r="M30" s="53"/>
      <c r="N30" s="89"/>
      <c r="O30" s="59"/>
      <c r="P30" s="127"/>
      <c r="Q30" s="123"/>
      <c r="S30" s="53"/>
      <c r="T30" s="53"/>
      <c r="U30" s="53"/>
      <c r="V30" s="37" t="e">
        <f>SUM($D$5:$D30)/(COUNTA($D$5:$D30)-COUNTA($E$5:$E30))</f>
        <v>#DIV/0!</v>
      </c>
      <c r="W30" s="198" t="s">
        <v>29</v>
      </c>
      <c r="X30" s="198"/>
      <c r="Y30" s="164"/>
      <c r="Z30" s="164"/>
      <c r="AA30" s="187" t="str">
        <f>IF($Z$5="-","-",IF(Z5=0,"-",($AF$5*4+$AG$5*6)/$Z$5))</f>
        <v>-</v>
      </c>
      <c r="AB30" s="188"/>
    </row>
    <row r="31" spans="1:28" s="1" customFormat="1" x14ac:dyDescent="0.25">
      <c r="A31" s="202"/>
      <c r="B31" s="46"/>
      <c r="C31" s="103"/>
      <c r="D31" s="49"/>
      <c r="E31" s="33"/>
      <c r="F31" s="105"/>
      <c r="G31" s="31"/>
      <c r="H31" s="90"/>
      <c r="I31" s="91"/>
      <c r="J31" s="25"/>
      <c r="K31" s="48"/>
      <c r="L31" s="47"/>
      <c r="M31" s="47"/>
      <c r="N31" s="47"/>
      <c r="O31" s="43"/>
      <c r="P31" s="110"/>
      <c r="Q31" s="110"/>
      <c r="R31" s="42"/>
      <c r="S31" s="47"/>
      <c r="T31" s="31"/>
      <c r="U31" s="31"/>
      <c r="V31" s="37" t="e">
        <f>SUM($D$5:$D31)/(COUNTA($D$5:$D31)-COUNTA($E$5:$E31))</f>
        <v>#DIV/0!</v>
      </c>
      <c r="W31" s="164" t="s">
        <v>28</v>
      </c>
      <c r="X31" s="164"/>
      <c r="Y31" s="164"/>
      <c r="Z31" s="164"/>
      <c r="AA31" s="187" t="str">
        <f>IF(SUM($AF5:$AG5),$AG5/SUM($AF5:$AG5),"-")</f>
        <v>-</v>
      </c>
      <c r="AB31" s="188"/>
    </row>
    <row r="32" spans="1:28" s="1" customFormat="1" x14ac:dyDescent="0.25">
      <c r="A32" s="203"/>
      <c r="B32" s="46"/>
      <c r="C32" s="104"/>
      <c r="D32" s="45"/>
      <c r="E32" s="26"/>
      <c r="F32" s="106"/>
      <c r="G32" s="21"/>
      <c r="H32" s="92"/>
      <c r="I32" s="93"/>
      <c r="J32" s="25"/>
      <c r="K32" s="44"/>
      <c r="L32" s="41"/>
      <c r="M32" s="41"/>
      <c r="N32" s="41"/>
      <c r="O32" s="43"/>
      <c r="P32" s="111"/>
      <c r="Q32" s="111"/>
      <c r="R32" s="42"/>
      <c r="S32" s="41"/>
      <c r="T32" s="21"/>
      <c r="U32" s="21"/>
      <c r="V32" s="37" t="e">
        <f>SUM($D$5:$D32)/(COUNTA($D$5:$D32)-COUNTA($E$5:$E32))</f>
        <v>#DIV/0!</v>
      </c>
      <c r="W32" s="164" t="s">
        <v>27</v>
      </c>
      <c r="X32" s="164"/>
      <c r="Y32" s="164"/>
      <c r="Z32" s="164"/>
      <c r="AA32" s="187" t="str">
        <f>IF(SUM($AH5:$AI5),$AI5/SUM($AH5:$AI5),"-")</f>
        <v>-</v>
      </c>
      <c r="AB32" s="188"/>
    </row>
    <row r="33" spans="1:38" x14ac:dyDescent="0.25">
      <c r="A33" s="181"/>
      <c r="B33" s="28"/>
      <c r="C33" s="101"/>
      <c r="D33" s="34"/>
      <c r="E33" s="33"/>
      <c r="F33" s="109"/>
      <c r="G33" s="40"/>
      <c r="H33" s="40"/>
      <c r="I33" s="88"/>
      <c r="J33" s="25"/>
      <c r="K33" s="32"/>
      <c r="L33" s="31"/>
      <c r="M33" s="31"/>
      <c r="N33" s="31"/>
      <c r="O33" s="23"/>
      <c r="P33" s="107"/>
      <c r="Q33" s="107"/>
      <c r="R33" s="22"/>
      <c r="S33" s="31"/>
      <c r="T33" s="31"/>
      <c r="U33" s="31"/>
      <c r="V33" s="37" t="e">
        <f>SUM($D$5:$D33)/(COUNTA($D$5:$D33)-COUNTA($E$5:$E33))</f>
        <v>#DIV/0!</v>
      </c>
      <c r="W33" s="186" t="s">
        <v>26</v>
      </c>
      <c r="X33" s="164"/>
      <c r="Y33" s="164"/>
      <c r="Z33" s="164"/>
      <c r="AA33" s="39">
        <f>SUMPRODUCT((D5:D52=0)*(D5:D52&lt;&gt;"")*(E5:E52&lt;&gt;"*"))</f>
        <v>0</v>
      </c>
      <c r="AB33" s="38">
        <f>SUMPRODUCT((D5:D52=0)*(D5:D52&lt;&gt;"")*(E5:E52&lt;&gt;"*")*(F5:F52=1))</f>
        <v>0</v>
      </c>
      <c r="AG33" s="1"/>
      <c r="AH33" s="1"/>
    </row>
    <row r="34" spans="1:38" x14ac:dyDescent="0.25">
      <c r="A34" s="182"/>
      <c r="B34" s="28"/>
      <c r="C34" s="102"/>
      <c r="D34" s="27"/>
      <c r="E34" s="26"/>
      <c r="F34" s="106"/>
      <c r="G34" s="21"/>
      <c r="H34" s="53"/>
      <c r="I34" s="89"/>
      <c r="J34" s="25"/>
      <c r="K34" s="24"/>
      <c r="L34" s="21"/>
      <c r="M34" s="21"/>
      <c r="N34" s="21"/>
      <c r="O34" s="23"/>
      <c r="P34" s="108"/>
      <c r="Q34" s="108"/>
      <c r="R34" s="22"/>
      <c r="S34" s="21"/>
      <c r="T34" s="21"/>
      <c r="U34" s="21"/>
      <c r="V34" s="37" t="e">
        <f>SUM($D$5:$D34)/(COUNTA($D$5:$D34)-COUNTA($E$5:$E34))</f>
        <v>#DIV/0!</v>
      </c>
      <c r="W34" s="186" t="s">
        <v>25</v>
      </c>
      <c r="X34" s="164"/>
      <c r="Y34" s="164"/>
      <c r="Z34" s="164"/>
      <c r="AA34" s="36">
        <f>SUM($P$5:$P$52)</f>
        <v>0</v>
      </c>
      <c r="AB34" s="35">
        <f>SUM($Q$5:$Q$52)</f>
        <v>0</v>
      </c>
      <c r="AG34" s="1"/>
      <c r="AH34" s="1"/>
    </row>
    <row r="35" spans="1:38" x14ac:dyDescent="0.25">
      <c r="A35" s="181"/>
      <c r="B35" s="28"/>
      <c r="C35" s="101"/>
      <c r="D35" s="34"/>
      <c r="E35" s="33"/>
      <c r="F35" s="105"/>
      <c r="G35" s="31"/>
      <c r="H35" s="40"/>
      <c r="I35" s="88"/>
      <c r="J35" s="25"/>
      <c r="K35" s="32"/>
      <c r="L35" s="31"/>
      <c r="M35" s="31"/>
      <c r="N35" s="31"/>
      <c r="O35" s="23"/>
      <c r="P35" s="107"/>
      <c r="Q35" s="107"/>
      <c r="R35" s="22"/>
      <c r="S35" s="31"/>
      <c r="T35" s="31"/>
      <c r="U35" s="31"/>
      <c r="V35" s="20" t="e">
        <f>SUM($D$5:$D35)/(COUNTA($D$5:$D35)-COUNTA($E$5:$E35))</f>
        <v>#DIV/0!</v>
      </c>
      <c r="W35" s="201"/>
      <c r="X35" s="201"/>
      <c r="Y35" s="201"/>
      <c r="Z35" s="201"/>
      <c r="AA35" s="30"/>
      <c r="AB35" s="29"/>
      <c r="AG35" s="1"/>
      <c r="AH35" s="1"/>
    </row>
    <row r="36" spans="1:38" x14ac:dyDescent="0.25">
      <c r="A36" s="182"/>
      <c r="B36" s="28"/>
      <c r="C36" s="102"/>
      <c r="D36" s="27"/>
      <c r="E36" s="26"/>
      <c r="F36" s="106"/>
      <c r="G36" s="21"/>
      <c r="H36" s="53"/>
      <c r="I36" s="89"/>
      <c r="J36" s="25"/>
      <c r="K36" s="24"/>
      <c r="L36" s="21"/>
      <c r="M36" s="21"/>
      <c r="N36" s="21"/>
      <c r="O36" s="23"/>
      <c r="P36" s="108"/>
      <c r="Q36" s="108"/>
      <c r="R36" s="22"/>
      <c r="S36" s="21"/>
      <c r="T36" s="21"/>
      <c r="U36" s="21"/>
      <c r="V36" s="20" t="e">
        <f>SUM($D$5:$D36)/(COUNTA($D$5:$D36)-COUNTA($E$5:$E36))</f>
        <v>#DIV/0!</v>
      </c>
      <c r="AG36" s="1"/>
      <c r="AH36" s="1"/>
    </row>
    <row r="37" spans="1:38" x14ac:dyDescent="0.25">
      <c r="A37" s="181"/>
      <c r="B37" s="28"/>
      <c r="C37" s="101"/>
      <c r="D37" s="34"/>
      <c r="E37" s="33"/>
      <c r="F37" s="105"/>
      <c r="G37" s="31"/>
      <c r="H37" s="40"/>
      <c r="I37" s="88"/>
      <c r="J37" s="25"/>
      <c r="K37" s="32"/>
      <c r="L37" s="31"/>
      <c r="M37" s="31"/>
      <c r="N37" s="31"/>
      <c r="O37" s="23"/>
      <c r="P37" s="107"/>
      <c r="Q37" s="107"/>
      <c r="R37" s="22"/>
      <c r="S37" s="31"/>
      <c r="T37" s="31"/>
      <c r="U37" s="31"/>
      <c r="V37" s="20" t="e">
        <f>SUM($D$5:$D37)/(COUNTA($D$5:$D37)-COUNTA($E$5:$E37))</f>
        <v>#DIV/0!</v>
      </c>
    </row>
    <row r="38" spans="1:38" x14ac:dyDescent="0.25">
      <c r="A38" s="182"/>
      <c r="B38" s="28"/>
      <c r="C38" s="102"/>
      <c r="D38" s="27"/>
      <c r="E38" s="26"/>
      <c r="F38" s="106"/>
      <c r="G38" s="21"/>
      <c r="H38" s="53"/>
      <c r="I38" s="89"/>
      <c r="J38" s="25"/>
      <c r="K38" s="24"/>
      <c r="L38" s="21"/>
      <c r="M38" s="21"/>
      <c r="N38" s="21"/>
      <c r="O38" s="23"/>
      <c r="P38" s="108"/>
      <c r="Q38" s="108"/>
      <c r="R38" s="22"/>
      <c r="S38" s="21"/>
      <c r="T38" s="21"/>
      <c r="U38" s="21"/>
      <c r="V38" s="20" t="e">
        <f>SUM($D$5:$D38)/(COUNTA($D$5:$D38)-COUNTA($E$5:$E38))</f>
        <v>#DIV/0!</v>
      </c>
    </row>
    <row r="39" spans="1:38" x14ac:dyDescent="0.25">
      <c r="A39" s="181"/>
      <c r="B39" s="28"/>
      <c r="C39" s="101"/>
      <c r="D39" s="34"/>
      <c r="E39" s="33"/>
      <c r="F39" s="105"/>
      <c r="G39" s="31"/>
      <c r="H39" s="40"/>
      <c r="I39" s="88"/>
      <c r="J39" s="25"/>
      <c r="K39" s="32"/>
      <c r="L39" s="31"/>
      <c r="M39" s="31"/>
      <c r="N39" s="31"/>
      <c r="O39" s="23"/>
      <c r="P39" s="107"/>
      <c r="Q39" s="107"/>
      <c r="R39" s="22"/>
      <c r="S39" s="31"/>
      <c r="T39" s="31"/>
      <c r="U39" s="31"/>
      <c r="V39" s="20" t="e">
        <f>SUM($D$5:$D39)/(COUNTA($D$5:$D39)-COUNTA($E$5:$E39))</f>
        <v>#DIV/0!</v>
      </c>
      <c r="W39" s="16"/>
      <c r="X39" s="16"/>
      <c r="Y39" s="16"/>
      <c r="Z39" s="16"/>
      <c r="AA39" s="16"/>
      <c r="AB39" s="16"/>
      <c r="AC39" s="209" t="s">
        <v>75</v>
      </c>
      <c r="AD39" s="210"/>
      <c r="AE39" s="210"/>
      <c r="AF39" s="210"/>
      <c r="AG39" s="210"/>
      <c r="AH39" s="210"/>
      <c r="AI39" s="210"/>
      <c r="AJ39" s="210"/>
      <c r="AK39" s="211"/>
      <c r="AL39" s="16"/>
    </row>
    <row r="40" spans="1:38" x14ac:dyDescent="0.25">
      <c r="A40" s="182"/>
      <c r="B40" s="28"/>
      <c r="C40" s="102"/>
      <c r="D40" s="27"/>
      <c r="E40" s="26"/>
      <c r="F40" s="106"/>
      <c r="G40" s="21"/>
      <c r="H40" s="53"/>
      <c r="I40" s="89"/>
      <c r="J40" s="25"/>
      <c r="K40" s="24"/>
      <c r="L40" s="21"/>
      <c r="M40" s="21"/>
      <c r="N40" s="21"/>
      <c r="O40" s="23"/>
      <c r="P40" s="108"/>
      <c r="Q40" s="108"/>
      <c r="R40" s="22"/>
      <c r="S40" s="21"/>
      <c r="T40" s="21"/>
      <c r="U40" s="21"/>
      <c r="V40" s="20" t="e">
        <f>SUM($D$5:$D40)/(COUNTA($D$5:$D40)-COUNTA($E$5:$E40))</f>
        <v>#DIV/0!</v>
      </c>
      <c r="Y40" s="2"/>
      <c r="AA40" s="185"/>
      <c r="AB40" s="185"/>
      <c r="AC40" s="191"/>
      <c r="AD40" s="192"/>
      <c r="AE40" s="193"/>
      <c r="AF40" s="53" t="s">
        <v>19</v>
      </c>
      <c r="AG40" s="53" t="s">
        <v>76</v>
      </c>
      <c r="AH40" s="83" t="s">
        <v>86</v>
      </c>
      <c r="AI40" s="83" t="s">
        <v>1</v>
      </c>
      <c r="AJ40" s="191" t="s">
        <v>82</v>
      </c>
      <c r="AK40" s="193"/>
    </row>
    <row r="41" spans="1:38" x14ac:dyDescent="0.25">
      <c r="A41" s="181"/>
      <c r="B41" s="28"/>
      <c r="C41" s="101"/>
      <c r="D41" s="34"/>
      <c r="E41" s="33"/>
      <c r="F41" s="105"/>
      <c r="G41" s="31"/>
      <c r="H41" s="40"/>
      <c r="I41" s="88"/>
      <c r="J41" s="25"/>
      <c r="K41" s="32"/>
      <c r="L41" s="31"/>
      <c r="M41" s="31"/>
      <c r="N41" s="31"/>
      <c r="O41" s="23"/>
      <c r="P41" s="107"/>
      <c r="Q41" s="107"/>
      <c r="R41" s="22"/>
      <c r="S41" s="31"/>
      <c r="T41" s="31"/>
      <c r="U41" s="31"/>
      <c r="V41" s="20" t="e">
        <f>SUM($D$5:$D41)/(COUNTA($D$5:$D41)-COUNTA($E$5:$E41))</f>
        <v>#DIV/0!</v>
      </c>
      <c r="W41" s="183"/>
      <c r="X41" s="183"/>
      <c r="AA41" s="185"/>
      <c r="AB41" s="185"/>
      <c r="AC41" s="223" t="s">
        <v>77</v>
      </c>
      <c r="AD41" s="191" t="s">
        <v>78</v>
      </c>
      <c r="AE41" s="193"/>
      <c r="AF41" s="133"/>
      <c r="AG41" s="83"/>
      <c r="AH41" s="83"/>
      <c r="AI41" s="83"/>
      <c r="AJ41" s="191"/>
      <c r="AK41" s="193"/>
    </row>
    <row r="42" spans="1:38" x14ac:dyDescent="0.25">
      <c r="A42" s="182"/>
      <c r="B42" s="28"/>
      <c r="C42" s="102"/>
      <c r="D42" s="27"/>
      <c r="E42" s="26"/>
      <c r="F42" s="106"/>
      <c r="G42" s="21"/>
      <c r="H42" s="53"/>
      <c r="I42" s="89"/>
      <c r="J42" s="25"/>
      <c r="K42" s="24"/>
      <c r="L42" s="21"/>
      <c r="M42" s="21"/>
      <c r="N42" s="21"/>
      <c r="O42" s="23"/>
      <c r="P42" s="108"/>
      <c r="Q42" s="108"/>
      <c r="R42" s="22"/>
      <c r="S42" s="21"/>
      <c r="T42" s="21"/>
      <c r="U42" s="21"/>
      <c r="V42" s="20" t="e">
        <f>SUM($D$5:$D42)/(COUNTA($D$5:$D42)-COUNTA($E$5:$E42))</f>
        <v>#DIV/0!</v>
      </c>
      <c r="W42" s="183"/>
      <c r="X42" s="183"/>
      <c r="AA42" s="178"/>
      <c r="AB42" s="178"/>
      <c r="AC42" s="224"/>
      <c r="AD42" s="142" t="s">
        <v>79</v>
      </c>
      <c r="AE42" s="142"/>
      <c r="AF42" s="133" t="e">
        <f>AF41+Z5</f>
        <v>#VALUE!</v>
      </c>
      <c r="AG42" s="83" t="e">
        <f>AG41+Z9</f>
        <v>#VALUE!</v>
      </c>
      <c r="AH42" s="38">
        <f>AH41+W13</f>
        <v>0</v>
      </c>
      <c r="AI42" s="38">
        <f>AI41+X13</f>
        <v>0</v>
      </c>
      <c r="AJ42" s="226">
        <f>AJ41+W5</f>
        <v>0</v>
      </c>
      <c r="AK42" s="227"/>
      <c r="AL42" s="138"/>
    </row>
    <row r="43" spans="1:38" x14ac:dyDescent="0.25">
      <c r="A43" s="181"/>
      <c r="B43" s="28"/>
      <c r="C43" s="101"/>
      <c r="D43" s="34"/>
      <c r="E43" s="33"/>
      <c r="F43" s="105"/>
      <c r="G43" s="31"/>
      <c r="H43" s="40"/>
      <c r="I43" s="88"/>
      <c r="J43" s="25"/>
      <c r="K43" s="32"/>
      <c r="L43" s="31"/>
      <c r="M43" s="31"/>
      <c r="N43" s="31"/>
      <c r="O43" s="23"/>
      <c r="P43" s="107"/>
      <c r="Q43" s="107"/>
      <c r="R43" s="22"/>
      <c r="S43" s="31"/>
      <c r="T43" s="31"/>
      <c r="U43" s="31"/>
      <c r="V43" s="20" t="e">
        <f>SUM($D$5:$D43)/(COUNTA($D$5:$D43)-COUNTA($E$5:$E43))</f>
        <v>#DIV/0!</v>
      </c>
      <c r="W43" s="183"/>
      <c r="X43" s="184"/>
      <c r="Y43" s="140"/>
      <c r="Z43" s="141"/>
      <c r="AA43" s="179"/>
      <c r="AB43" s="179"/>
      <c r="AC43" s="225"/>
      <c r="AD43" s="142" t="s">
        <v>80</v>
      </c>
      <c r="AE43" s="143"/>
      <c r="AF43" s="134">
        <v>8856</v>
      </c>
      <c r="AG43" s="144">
        <v>546</v>
      </c>
      <c r="AH43" s="144">
        <v>223</v>
      </c>
      <c r="AI43" s="144">
        <v>56</v>
      </c>
      <c r="AJ43" s="221">
        <v>220</v>
      </c>
      <c r="AK43" s="222"/>
      <c r="AL43" s="140"/>
    </row>
    <row r="44" spans="1:38" x14ac:dyDescent="0.25">
      <c r="A44" s="182"/>
      <c r="B44" s="28"/>
      <c r="C44" s="102"/>
      <c r="D44" s="27"/>
      <c r="E44" s="26"/>
      <c r="F44" s="106"/>
      <c r="G44" s="21"/>
      <c r="H44" s="53"/>
      <c r="I44" s="89"/>
      <c r="J44" s="25"/>
      <c r="K44" s="24"/>
      <c r="L44" s="21"/>
      <c r="M44" s="21"/>
      <c r="N44" s="21"/>
      <c r="O44" s="23"/>
      <c r="P44" s="108"/>
      <c r="Q44" s="108"/>
      <c r="R44" s="22"/>
      <c r="S44" s="21"/>
      <c r="T44" s="21"/>
      <c r="U44" s="21"/>
      <c r="V44" s="20" t="e">
        <f>SUM($D$5:$D44)/(COUNTA($D$5:$D44)-COUNTA($E$5:$E44))</f>
        <v>#DIV/0!</v>
      </c>
      <c r="W44" s="183"/>
      <c r="X44" s="183"/>
      <c r="AC44" s="223" t="s">
        <v>81</v>
      </c>
      <c r="AD44" s="191" t="s">
        <v>78</v>
      </c>
      <c r="AE44" s="193"/>
      <c r="AF44" s="133"/>
      <c r="AG44" s="83"/>
      <c r="AH44" s="135"/>
      <c r="AI44" s="136"/>
    </row>
    <row r="45" spans="1:38" x14ac:dyDescent="0.25">
      <c r="A45" s="181"/>
      <c r="B45" s="28"/>
      <c r="C45" s="101"/>
      <c r="D45" s="34"/>
      <c r="E45" s="33"/>
      <c r="F45" s="105"/>
      <c r="G45" s="31"/>
      <c r="H45" s="40"/>
      <c r="I45" s="88"/>
      <c r="J45" s="25"/>
      <c r="K45" s="32"/>
      <c r="L45" s="31"/>
      <c r="M45" s="31"/>
      <c r="N45" s="31"/>
      <c r="O45" s="23"/>
      <c r="P45" s="107"/>
      <c r="Q45" s="107"/>
      <c r="R45" s="22"/>
      <c r="S45" s="31"/>
      <c r="T45" s="31"/>
      <c r="U45" s="31"/>
      <c r="V45" s="20" t="e">
        <f>SUM($D$5:$D45)/(COUNTA($D$5:$D45)-COUNTA($E$5:$E45))</f>
        <v>#DIV/0!</v>
      </c>
      <c r="W45" s="183"/>
      <c r="X45" s="183"/>
      <c r="AA45" s="138"/>
      <c r="AB45" s="138"/>
      <c r="AC45" s="224"/>
      <c r="AD45" s="142" t="s">
        <v>79</v>
      </c>
      <c r="AE45" s="142"/>
      <c r="AF45" s="133" t="e">
        <f>AF44+Z5</f>
        <v>#VALUE!</v>
      </c>
      <c r="AG45" s="83" t="e">
        <f>AG44+Z9</f>
        <v>#VALUE!</v>
      </c>
      <c r="AH45" s="137"/>
      <c r="AI45" s="138"/>
    </row>
    <row r="46" spans="1:38" x14ac:dyDescent="0.25">
      <c r="A46" s="182"/>
      <c r="B46" s="28"/>
      <c r="C46" s="102"/>
      <c r="D46" s="27"/>
      <c r="E46" s="26"/>
      <c r="F46" s="106"/>
      <c r="G46" s="21"/>
      <c r="H46" s="53"/>
      <c r="I46" s="89"/>
      <c r="J46" s="25"/>
      <c r="K46" s="24"/>
      <c r="L46" s="21"/>
      <c r="M46" s="21"/>
      <c r="N46" s="21"/>
      <c r="O46" s="23"/>
      <c r="P46" s="108"/>
      <c r="Q46" s="108"/>
      <c r="R46" s="22"/>
      <c r="S46" s="21"/>
      <c r="T46" s="21"/>
      <c r="U46" s="21"/>
      <c r="V46" s="20" t="e">
        <f>SUM($D$5:$D46)/(COUNTA($D$5:$D46)-COUNTA($E$5:$E46))</f>
        <v>#DIV/0!</v>
      </c>
      <c r="W46" s="183"/>
      <c r="X46" s="183"/>
      <c r="Y46" s="140"/>
      <c r="Z46" s="141"/>
      <c r="AC46" s="225"/>
      <c r="AD46" s="142" t="s">
        <v>80</v>
      </c>
      <c r="AE46" s="142"/>
      <c r="AF46" s="134">
        <v>11017</v>
      </c>
      <c r="AG46" s="144">
        <v>954</v>
      </c>
      <c r="AH46" s="52"/>
    </row>
    <row r="47" spans="1:38" x14ac:dyDescent="0.25">
      <c r="A47" s="181"/>
      <c r="B47" s="28"/>
      <c r="C47" s="101"/>
      <c r="D47" s="34"/>
      <c r="E47" s="33"/>
      <c r="F47" s="105"/>
      <c r="G47" s="31"/>
      <c r="H47" s="40"/>
      <c r="I47" s="88"/>
      <c r="J47" s="25"/>
      <c r="K47" s="32"/>
      <c r="L47" s="31"/>
      <c r="M47" s="31"/>
      <c r="N47" s="31"/>
      <c r="O47" s="23"/>
      <c r="P47" s="107"/>
      <c r="Q47" s="107"/>
      <c r="R47" s="22"/>
      <c r="S47" s="31"/>
      <c r="T47" s="31"/>
      <c r="U47" s="31"/>
      <c r="V47" s="20" t="e">
        <f>SUM($D$5:$D47)/(COUNTA($D$5:$D47)-COUNTA($E$5:$E47))</f>
        <v>#DIV/0!</v>
      </c>
      <c r="AC47" s="139" t="s">
        <v>84</v>
      </c>
      <c r="AH47" s="1"/>
    </row>
    <row r="48" spans="1:38" x14ac:dyDescent="0.25">
      <c r="A48" s="182"/>
      <c r="B48" s="28"/>
      <c r="C48" s="102"/>
      <c r="D48" s="27"/>
      <c r="E48" s="26"/>
      <c r="F48" s="106"/>
      <c r="G48" s="21"/>
      <c r="H48" s="53"/>
      <c r="I48" s="89"/>
      <c r="J48" s="25"/>
      <c r="K48" s="24"/>
      <c r="L48" s="21"/>
      <c r="M48" s="21"/>
      <c r="N48" s="21"/>
      <c r="O48" s="23"/>
      <c r="P48" s="108"/>
      <c r="Q48" s="108"/>
      <c r="R48" s="22"/>
      <c r="S48" s="21"/>
      <c r="T48" s="21"/>
      <c r="U48" s="21"/>
      <c r="V48" s="20" t="e">
        <f>SUM($D$5:$D48)/(COUNTA($D$5:$D48)-COUNTA($E$5:$E48))</f>
        <v>#DIV/0!</v>
      </c>
      <c r="AC48" s="139" t="s">
        <v>85</v>
      </c>
      <c r="AH48" s="1"/>
    </row>
    <row r="49" spans="1:22" x14ac:dyDescent="0.25">
      <c r="A49" s="181"/>
      <c r="B49" s="28"/>
      <c r="C49" s="101"/>
      <c r="D49" s="34"/>
      <c r="E49" s="33"/>
      <c r="F49" s="105"/>
      <c r="G49" s="31"/>
      <c r="H49" s="40"/>
      <c r="I49" s="88"/>
      <c r="J49" s="25"/>
      <c r="K49" s="32"/>
      <c r="L49" s="31"/>
      <c r="M49" s="31"/>
      <c r="N49" s="31"/>
      <c r="O49" s="23"/>
      <c r="P49" s="107"/>
      <c r="Q49" s="107"/>
      <c r="R49" s="22"/>
      <c r="S49" s="31"/>
      <c r="T49" s="31"/>
      <c r="U49" s="31"/>
      <c r="V49" s="20" t="e">
        <f>SUM($D$5:$D49)/(COUNTA($D$5:$D49)-COUNTA($E$5:$E49))</f>
        <v>#DIV/0!</v>
      </c>
    </row>
    <row r="50" spans="1:22" x14ac:dyDescent="0.25">
      <c r="A50" s="182"/>
      <c r="B50" s="28"/>
      <c r="C50" s="102"/>
      <c r="D50" s="27"/>
      <c r="E50" s="26"/>
      <c r="F50" s="106"/>
      <c r="G50" s="21"/>
      <c r="H50" s="53"/>
      <c r="I50" s="89"/>
      <c r="J50" s="25"/>
      <c r="K50" s="24"/>
      <c r="L50" s="21"/>
      <c r="M50" s="21"/>
      <c r="N50" s="21"/>
      <c r="O50" s="23"/>
      <c r="P50" s="108"/>
      <c r="Q50" s="108"/>
      <c r="R50" s="22"/>
      <c r="S50" s="21"/>
      <c r="T50" s="21"/>
      <c r="U50" s="21"/>
      <c r="V50" s="20" t="e">
        <f>SUM($D$5:$D50)/(COUNTA($D$5:$D50)-COUNTA($E$5:$E50))</f>
        <v>#DIV/0!</v>
      </c>
    </row>
    <row r="51" spans="1:22" x14ac:dyDescent="0.25">
      <c r="A51" s="181"/>
      <c r="B51" s="28"/>
      <c r="C51" s="101"/>
      <c r="D51" s="34"/>
      <c r="E51" s="33"/>
      <c r="F51" s="105"/>
      <c r="G51" s="31"/>
      <c r="H51" s="40"/>
      <c r="I51" s="88"/>
      <c r="J51" s="25"/>
      <c r="K51" s="32"/>
      <c r="L51" s="31"/>
      <c r="M51" s="31"/>
      <c r="N51" s="31"/>
      <c r="O51" s="23"/>
      <c r="P51" s="107"/>
      <c r="Q51" s="107"/>
      <c r="R51" s="22"/>
      <c r="S51" s="31"/>
      <c r="T51" s="31"/>
      <c r="U51" s="31"/>
      <c r="V51" s="20" t="e">
        <f>SUM($D$5:$D51)/(COUNTA($D$5:$D51)-COUNTA($E$5:$E51))</f>
        <v>#DIV/0!</v>
      </c>
    </row>
    <row r="52" spans="1:22" x14ac:dyDescent="0.25">
      <c r="A52" s="182"/>
      <c r="B52" s="28"/>
      <c r="C52" s="102"/>
      <c r="D52" s="27"/>
      <c r="E52" s="26"/>
      <c r="F52" s="106"/>
      <c r="G52" s="21"/>
      <c r="H52" s="53"/>
      <c r="I52" s="89"/>
      <c r="J52" s="25"/>
      <c r="K52" s="24"/>
      <c r="L52" s="21"/>
      <c r="M52" s="21"/>
      <c r="N52" s="21"/>
      <c r="O52" s="23"/>
      <c r="P52" s="108"/>
      <c r="Q52" s="108"/>
      <c r="R52" s="22"/>
      <c r="S52" s="21"/>
      <c r="T52" s="21"/>
      <c r="U52" s="21"/>
      <c r="V52" s="20" t="e">
        <f>SUM($D$5:$D52)/(COUNTA($D$5:$D52)-COUNTA($E$5:$E52))</f>
        <v>#DIV/0!</v>
      </c>
    </row>
  </sheetData>
  <mergeCells count="94">
    <mergeCell ref="AK3:AM3"/>
    <mergeCell ref="AC9:AD9"/>
    <mergeCell ref="A11:A12"/>
    <mergeCell ref="W11:Y11"/>
    <mergeCell ref="C3:I3"/>
    <mergeCell ref="K3:Q3"/>
    <mergeCell ref="S3:U3"/>
    <mergeCell ref="W3:AI3"/>
    <mergeCell ref="AA4:AB4"/>
    <mergeCell ref="AC4:AD4"/>
    <mergeCell ref="A5:A6"/>
    <mergeCell ref="AA5:AB5"/>
    <mergeCell ref="AC5:AD5"/>
    <mergeCell ref="A7:A8"/>
    <mergeCell ref="W7:AH7"/>
    <mergeCell ref="AA8:AB8"/>
    <mergeCell ref="AC8:AD8"/>
    <mergeCell ref="A9:A10"/>
    <mergeCell ref="AA9:AB9"/>
    <mergeCell ref="A17:A18"/>
    <mergeCell ref="W17:Y17"/>
    <mergeCell ref="AA17:AB17"/>
    <mergeCell ref="W18:Y18"/>
    <mergeCell ref="AA18:AB18"/>
    <mergeCell ref="A15:A16"/>
    <mergeCell ref="W15:AB15"/>
    <mergeCell ref="W16:Y16"/>
    <mergeCell ref="AA16:AB16"/>
    <mergeCell ref="A13:A14"/>
    <mergeCell ref="A25:A26"/>
    <mergeCell ref="W25:Y25"/>
    <mergeCell ref="AA25:AB25"/>
    <mergeCell ref="A19:A20"/>
    <mergeCell ref="W19:Y19"/>
    <mergeCell ref="AA19:AB19"/>
    <mergeCell ref="W20:Y20"/>
    <mergeCell ref="AA20:AB20"/>
    <mergeCell ref="A21:A22"/>
    <mergeCell ref="W21:Y21"/>
    <mergeCell ref="AA21:AB21"/>
    <mergeCell ref="W22:Y22"/>
    <mergeCell ref="AA22:AB22"/>
    <mergeCell ref="A23:A24"/>
    <mergeCell ref="W23:Y23"/>
    <mergeCell ref="AA23:AB23"/>
    <mergeCell ref="W24:Y24"/>
    <mergeCell ref="AA24:AB24"/>
    <mergeCell ref="A33:A34"/>
    <mergeCell ref="W33:Z33"/>
    <mergeCell ref="W34:Z34"/>
    <mergeCell ref="A27:A28"/>
    <mergeCell ref="W27:AB27"/>
    <mergeCell ref="W28:Z28"/>
    <mergeCell ref="AA28:AB28"/>
    <mergeCell ref="A29:A30"/>
    <mergeCell ref="Y29:Z29"/>
    <mergeCell ref="AA29:AB29"/>
    <mergeCell ref="W30:Z30"/>
    <mergeCell ref="AA30:AB30"/>
    <mergeCell ref="A31:A32"/>
    <mergeCell ref="W31:Z31"/>
    <mergeCell ref="AA31:AB31"/>
    <mergeCell ref="W32:Z32"/>
    <mergeCell ref="AA32:AB32"/>
    <mergeCell ref="A35:A36"/>
    <mergeCell ref="W35:Z35"/>
    <mergeCell ref="A37:A38"/>
    <mergeCell ref="A39:A40"/>
    <mergeCell ref="AC39:AK39"/>
    <mergeCell ref="AA40:AB40"/>
    <mergeCell ref="AC40:AE40"/>
    <mergeCell ref="AJ40:AK40"/>
    <mergeCell ref="AJ41:AK41"/>
    <mergeCell ref="W42:X42"/>
    <mergeCell ref="AA42:AB42"/>
    <mergeCell ref="AJ42:AK42"/>
    <mergeCell ref="A43:A44"/>
    <mergeCell ref="A41:A42"/>
    <mergeCell ref="W41:X41"/>
    <mergeCell ref="AA41:AB41"/>
    <mergeCell ref="AC41:AC43"/>
    <mergeCell ref="AD41:AE41"/>
    <mergeCell ref="A51:A52"/>
    <mergeCell ref="W43:X43"/>
    <mergeCell ref="AA43:AB43"/>
    <mergeCell ref="AJ43:AK43"/>
    <mergeCell ref="W44:X44"/>
    <mergeCell ref="AC44:AC46"/>
    <mergeCell ref="AD44:AE44"/>
    <mergeCell ref="A45:A46"/>
    <mergeCell ref="W45:X45"/>
    <mergeCell ref="W46:X46"/>
    <mergeCell ref="A47:A48"/>
    <mergeCell ref="A49:A50"/>
  </mergeCells>
  <dataValidations count="2">
    <dataValidation allowBlank="1" showInputMessage="1" showErrorMessage="1" errorTitle="You Fuckhead" error="Wake up idiot, vs someone at somewhere." sqref="A31:A52" xr:uid="{00000000-0002-0000-2800-000000000000}"/>
    <dataValidation type="list" allowBlank="1" showInputMessage="1" showErrorMessage="1" sqref="G5:G52" xr:uid="{00000000-0002-0000-2800-000001000000}">
      <formula1>$W$16:$W$25</formula1>
    </dataValidation>
  </dataValidations>
  <pageMargins left="0.75" right="0.75" top="1" bottom="1" header="0.5" footer="0.5"/>
  <pageSetup paperSize="9" orientation="portrait" horizontalDpi="4294967293" verticalDpi="4294967293" r:id="rId1"/>
  <headerFooter alignWithMargins="0"/>
  <drawing r:id="rId2"/>
</worksheet>
</file>

<file path=docMetadata/LabelInfo.xml><?xml version="1.0" encoding="utf-8"?>
<clbl:labelList xmlns:clbl="http://schemas.microsoft.com/office/2020/mipLabelMetadata">
  <clbl:label id="{a5841861-2bbb-4fdb-8658-afcae426b642}" enabled="0" method="" siteId="{a5841861-2bbb-4fdb-8658-afcae426b64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41</vt:i4>
      </vt:variant>
      <vt:variant>
        <vt:lpstr>Named Ranges</vt:lpstr>
      </vt:variant>
      <vt:variant>
        <vt:i4>41</vt:i4>
      </vt:variant>
    </vt:vector>
  </HeadingPairs>
  <TitlesOfParts>
    <vt:vector size="82" baseType="lpstr">
      <vt:lpstr>Team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32</vt:lpstr>
      <vt:lpstr>33</vt:lpstr>
      <vt:lpstr>34</vt:lpstr>
      <vt:lpstr>35</vt:lpstr>
      <vt:lpstr>36</vt:lpstr>
      <vt:lpstr>37</vt:lpstr>
      <vt:lpstr>38</vt:lpstr>
      <vt:lpstr>39</vt:lpstr>
      <vt:lpstr>40</vt:lpstr>
      <vt:lpstr>'1'!Print_Area</vt:lpstr>
      <vt:lpstr>'10'!Print_Area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'18'!Print_Area</vt:lpstr>
      <vt:lpstr>'19'!Print_Area</vt:lpstr>
      <vt:lpstr>'2'!Print_Area</vt:lpstr>
      <vt:lpstr>'20'!Print_Area</vt:lpstr>
      <vt:lpstr>'21'!Print_Area</vt:lpstr>
      <vt:lpstr>'22'!Print_Area</vt:lpstr>
      <vt:lpstr>'23'!Print_Area</vt:lpstr>
      <vt:lpstr>'24'!Print_Area</vt:lpstr>
      <vt:lpstr>'25'!Print_Area</vt:lpstr>
      <vt:lpstr>'26'!Print_Area</vt:lpstr>
      <vt:lpstr>'27'!Print_Area</vt:lpstr>
      <vt:lpstr>'28'!Print_Area</vt:lpstr>
      <vt:lpstr>'29'!Print_Area</vt:lpstr>
      <vt:lpstr>'3'!Print_Area</vt:lpstr>
      <vt:lpstr>'30'!Print_Area</vt:lpstr>
      <vt:lpstr>'31'!Print_Area</vt:lpstr>
      <vt:lpstr>'32'!Print_Area</vt:lpstr>
      <vt:lpstr>'33'!Print_Area</vt:lpstr>
      <vt:lpstr>'34'!Print_Area</vt:lpstr>
      <vt:lpstr>'35'!Print_Area</vt:lpstr>
      <vt:lpstr>'36'!Print_Area</vt:lpstr>
      <vt:lpstr>'37'!Print_Area</vt:lpstr>
      <vt:lpstr>'38'!Print_Area</vt:lpstr>
      <vt:lpstr>'39'!Print_Area</vt:lpstr>
      <vt:lpstr>'4'!Print_Area</vt:lpstr>
      <vt:lpstr>'40'!Print_Area</vt:lpstr>
      <vt:lpstr>'5'!Print_Area</vt:lpstr>
      <vt:lpstr>'6'!Print_Area</vt:lpstr>
      <vt:lpstr>'7'!Print_Area</vt:lpstr>
      <vt:lpstr>'8'!Print_Area</vt:lpstr>
      <vt:lpstr>'9'!Print_Area</vt:lpstr>
      <vt:lpstr>Team!Print_Area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Unlimited Overs 40 Player</dc:title>
  <dc:creator>Ross "Patto" Patterson</dc:creator>
  <dc:description/>
  <cp:lastModifiedBy>Andrew Clayton</cp:lastModifiedBy>
  <cp:lastPrinted>2023-01-23T03:10:40Z</cp:lastPrinted>
  <dcterms:created xsi:type="dcterms:W3CDTF">2010-03-27T12:03:21Z</dcterms:created>
  <dcterms:modified xsi:type="dcterms:W3CDTF">2026-03-29T01:06:27Z</dcterms:modified>
</cp:coreProperties>
</file>